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1.xml" ContentType="application/vnd.openxmlformats-officedocument.drawing+xml"/>
  <Override PartName="/xl/worksheets/sheet11.xml" ContentType="application/vnd.openxmlformats-officedocument.spreadsheetml.worksheet+xml"/>
  <Override PartName="/xl/drawings/drawing2.xml" ContentType="application/vnd.openxmlformats-officedocument.drawing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4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585" windowWidth="15015" windowHeight="3450" activeTab="0"/>
  </bookViews>
  <sheets>
    <sheet name="Grains" sheetId="1" r:id="rId1"/>
    <sheet name="Exercise1" sheetId="2" r:id="rId2"/>
    <sheet name="Exercise2" sheetId="3" r:id="rId3"/>
    <sheet name="Exercise3" sheetId="4" r:id="rId4"/>
    <sheet name="Exercise4" sheetId="5" r:id="rId5"/>
    <sheet name="Exercise5" sheetId="6" r:id="rId6"/>
    <sheet name="Exercise6" sheetId="7" r:id="rId7"/>
    <sheet name="Exercise7" sheetId="8" r:id="rId8"/>
    <sheet name="Exercise8" sheetId="9" r:id="rId9"/>
    <sheet name="Exercise9" sheetId="10" r:id="rId10"/>
    <sheet name="Exercise10" sheetId="11" r:id="rId11"/>
    <sheet name="Exercise11" sheetId="12" r:id="rId12"/>
    <sheet name="Exercise11 (2)" sheetId="13" r:id="rId13"/>
    <sheet name="Exercise12" sheetId="14" r:id="rId14"/>
    <sheet name="Exercise13" sheetId="15" r:id="rId15"/>
    <sheet name="Draft survey" sheetId="16" r:id="rId16"/>
    <sheet name="Draft survey (2)" sheetId="17" r:id="rId17"/>
    <sheet name="Draft survey (3)" sheetId="18" r:id="rId18"/>
    <sheet name="Draft survey (4)" sheetId="19" r:id="rId19"/>
  </sheets>
  <definedNames/>
  <calcPr fullCalcOnLoad="1"/>
</workbook>
</file>

<file path=xl/sharedStrings.xml><?xml version="1.0" encoding="utf-8"?>
<sst xmlns="http://schemas.openxmlformats.org/spreadsheetml/2006/main" count="1405" uniqueCount="344">
  <si>
    <t>ITEM</t>
  </si>
  <si>
    <t>%</t>
  </si>
  <si>
    <t>WEIGHT</t>
  </si>
  <si>
    <t>MOMENT</t>
  </si>
  <si>
    <t>K.G</t>
  </si>
  <si>
    <t>I</t>
  </si>
  <si>
    <t>TS.MT</t>
  </si>
  <si>
    <t>(MT)</t>
  </si>
  <si>
    <t>(M)</t>
  </si>
  <si>
    <t>AFT</t>
  </si>
  <si>
    <t>FWD</t>
  </si>
  <si>
    <t>(T-M)</t>
  </si>
  <si>
    <t>LIGHT WEIGHT</t>
  </si>
  <si>
    <t>CONSTANTS</t>
  </si>
  <si>
    <t>SUM</t>
  </si>
  <si>
    <t>DISTILL WATER T. (S)</t>
  </si>
  <si>
    <t>POTABLE WATER T. (P)</t>
  </si>
  <si>
    <t>WASH WATER T.</t>
  </si>
  <si>
    <t>FUEL OIL TANK</t>
  </si>
  <si>
    <t>No5 D.B.T. (P/S)</t>
  </si>
  <si>
    <t>No6 D.B.T (P/S)</t>
  </si>
  <si>
    <t>F.O. SETTL. T.</t>
  </si>
  <si>
    <t>F.O. SERV. T.</t>
  </si>
  <si>
    <t>DIESEL OIL T.</t>
  </si>
  <si>
    <t>FORE PEAK T.</t>
  </si>
  <si>
    <t>No1 D.B.T (C)</t>
  </si>
  <si>
    <t>No4 D.B.T. (P/S)</t>
  </si>
  <si>
    <t>No3 D.B.T. (P/S)</t>
  </si>
  <si>
    <t>No2 D.B.T. (P/S)</t>
  </si>
  <si>
    <t>DUCT KEEL</t>
  </si>
  <si>
    <t>AFT PEAK T.</t>
  </si>
  <si>
    <t>No3 CARGO HOLD</t>
  </si>
  <si>
    <t>No1 CARGO HOLD</t>
  </si>
  <si>
    <t>No2 CARGO HOLD</t>
  </si>
  <si>
    <t>No4 CARGO HOLD</t>
  </si>
  <si>
    <t>No5 CARGO HOLD</t>
  </si>
  <si>
    <t>ON DECK CARGO</t>
  </si>
  <si>
    <t>ON HATCH CARGO</t>
  </si>
  <si>
    <t>MOMENT (T-M)</t>
  </si>
  <si>
    <t>FRESH WATER TANKS</t>
  </si>
  <si>
    <t>FUEL OIL TANKS</t>
  </si>
  <si>
    <t>DIESEL OIL TANKS</t>
  </si>
  <si>
    <t>BALLAST TANKS</t>
  </si>
  <si>
    <t>CARGO HOLDS</t>
  </si>
  <si>
    <t>DISPLACEMENT (Δ)</t>
  </si>
  <si>
    <t xml:space="preserve">L.C.G. </t>
  </si>
  <si>
    <t>max. cap</t>
  </si>
  <si>
    <t>S. F</t>
  </si>
  <si>
    <t>max. weig.</t>
  </si>
  <si>
    <t>Fill %</t>
  </si>
  <si>
    <t>DRAFT (M)</t>
  </si>
  <si>
    <t>DC</t>
  </si>
  <si>
    <t>DF</t>
  </si>
  <si>
    <t>DA</t>
  </si>
  <si>
    <t>DM</t>
  </si>
  <si>
    <t>TKM (M)</t>
  </si>
  <si>
    <t>LCF</t>
  </si>
  <si>
    <t>KG (M)</t>
  </si>
  <si>
    <t>GG o (M)</t>
  </si>
  <si>
    <t>GoM (M)</t>
  </si>
  <si>
    <t>LCG (M)</t>
  </si>
  <si>
    <t>LCB (M)</t>
  </si>
  <si>
    <t>HBG (M)</t>
  </si>
  <si>
    <t>LCF (M)</t>
  </si>
  <si>
    <t>TRIM (M)</t>
  </si>
  <si>
    <t>MTC (MT-M)</t>
  </si>
  <si>
    <t>I/D (%)</t>
  </si>
  <si>
    <t>DF/Lbp (%)</t>
  </si>
  <si>
    <t>δ = V.S.MT/Δ</t>
  </si>
  <si>
    <t>V.C.G. = (KG-GG o -δ)</t>
  </si>
  <si>
    <t>ACTUAL HEEL. MOMENT</t>
  </si>
  <si>
    <t>ALLOWABLE HEEL. MOMENT</t>
  </si>
  <si>
    <t>MAX. BENDING MT (F 106)</t>
  </si>
  <si>
    <t>MAX. SHEARING F.  (F91)</t>
  </si>
  <si>
    <t>STILL WATER</t>
  </si>
  <si>
    <t>LBP</t>
  </si>
  <si>
    <t>VS.MT</t>
  </si>
  <si>
    <t>S. G</t>
  </si>
  <si>
    <t>α) Εύρεση αρχικού LCG για df 6,25 και da 6,55</t>
  </si>
  <si>
    <t>da</t>
  </si>
  <si>
    <t>Διαγωγή = da - df  =</t>
  </si>
  <si>
    <t>Trim =</t>
  </si>
  <si>
    <t>D*BG</t>
  </si>
  <si>
    <t>MTC</t>
  </si>
  <si>
    <t>==&gt;</t>
  </si>
  <si>
    <t>BG =</t>
  </si>
  <si>
    <t>Trim * MTC</t>
  </si>
  <si>
    <t>D</t>
  </si>
  <si>
    <t>=</t>
  </si>
  <si>
    <t>MTC =</t>
  </si>
  <si>
    <t>DM =</t>
  </si>
  <si>
    <t>Displ =</t>
  </si>
  <si>
    <t>LCB =</t>
  </si>
  <si>
    <t>LCG = LCB - BG =</t>
  </si>
  <si>
    <t>da =</t>
  </si>
  <si>
    <t>df =</t>
  </si>
  <si>
    <t>Θα φορτώσουμε στο Νο 1 (580ΜΤ) bale και στο Νο 4 (1100ΜΤ) bale, να βρεθούν τα νέα βυθίσματα</t>
  </si>
  <si>
    <t>LCG</t>
  </si>
  <si>
    <t>MOMENTS</t>
  </si>
  <si>
    <t>No 1</t>
  </si>
  <si>
    <t>No 4</t>
  </si>
  <si>
    <t>1st Displ</t>
  </si>
  <si>
    <t>TOTALS</t>
  </si>
  <si>
    <t>b) Πρόσθεση βαρών και εύρεση τελικού LCG και νέων βυθισμάτων</t>
  </si>
  <si>
    <t>Για Displ. 15.617 Τns έχουμε τα παρακάτω στοιχεία</t>
  </si>
  <si>
    <t>TRIM</t>
  </si>
  <si>
    <t>TRIM/2</t>
  </si>
  <si>
    <t>Απόστ. Μεταφοράς</t>
  </si>
  <si>
    <t>W =</t>
  </si>
  <si>
    <t>TRIM * MTC</t>
  </si>
  <si>
    <t>Απόσταση Μετ.</t>
  </si>
  <si>
    <t>c) Για Even Keel  με μεταφορά βάρους από το Νο1 στο Νο 4 έχω</t>
  </si>
  <si>
    <t>α) Εύρεση αρχικού LCG για df 7,70 και da 8,10</t>
  </si>
  <si>
    <t>Fore Peak</t>
  </si>
  <si>
    <t>Aft Peak</t>
  </si>
  <si>
    <t xml:space="preserve">Θα μεταγγίσουμε 200ΜΤ από Νο6 F. O. T. DB (PS) στο F. O. T. </t>
  </si>
  <si>
    <t>Ζητούνται τα νέα Βυθίσματα</t>
  </si>
  <si>
    <t>ΛΥΣΗ</t>
  </si>
  <si>
    <t>Τύπος Εφαρμογής</t>
  </si>
  <si>
    <t>δTrim =</t>
  </si>
  <si>
    <t>W * length</t>
  </si>
  <si>
    <t>Εύρεση Δεδομένων</t>
  </si>
  <si>
    <t>LENGTH =</t>
  </si>
  <si>
    <t>Άρα έχω</t>
  </si>
  <si>
    <t>WEIGHT =</t>
  </si>
  <si>
    <t>Αρχικό Trim = da - df = 6,90 - 6,10 =</t>
  </si>
  <si>
    <t>By Stearn</t>
  </si>
  <si>
    <t>By Head</t>
  </si>
  <si>
    <t>Τελικό Trim = 1st trim - Last trim =</t>
  </si>
  <si>
    <t>Εύρεση Βυθισμάτων</t>
  </si>
  <si>
    <t>1ος Τρόπος</t>
  </si>
  <si>
    <t>2ος Τρόπος</t>
  </si>
  <si>
    <t>δTrim/2</t>
  </si>
  <si>
    <t xml:space="preserve">Θα μεταγγίσουμε 150ΜΤ από Νο6 F. O. T. DB (PS) στο F. O. T. </t>
  </si>
  <si>
    <t>Exercise No 6</t>
  </si>
  <si>
    <t>Exercise No 5</t>
  </si>
  <si>
    <t>Exercise No 1</t>
  </si>
  <si>
    <t>Exercise No 2</t>
  </si>
  <si>
    <t>Exercise No 3</t>
  </si>
  <si>
    <t>Exercise No 4</t>
  </si>
  <si>
    <t>Exercise No 7</t>
  </si>
  <si>
    <t xml:space="preserve">Θα φορτώσουμε 500ΜΤ στο Νο1 C. H. </t>
  </si>
  <si>
    <t>A)</t>
  </si>
  <si>
    <t>Έστω φόρτωση στο CF</t>
  </si>
  <si>
    <t>dm=</t>
  </si>
  <si>
    <t>df + da</t>
  </si>
  <si>
    <t>7,50 + 8,50</t>
  </si>
  <si>
    <t>==&gt;D=</t>
  </si>
  <si>
    <t>+</t>
  </si>
  <si>
    <t>dm'=</t>
  </si>
  <si>
    <t>Για νέο εκτόπισμα με τους 500 τόνους στο Νο1</t>
  </si>
  <si>
    <t>1) Παράλληλη βύθιση = dm' - dm =</t>
  </si>
  <si>
    <t>-</t>
  </si>
  <si>
    <t>2) Παράλληλη βύθιση = W/TPC =</t>
  </si>
  <si>
    <t>/</t>
  </si>
  <si>
    <t>B)</t>
  </si>
  <si>
    <t>Μεταφορά από CF στο No 1</t>
  </si>
  <si>
    <t>Δεδομένα:</t>
  </si>
  <si>
    <t>LCG No1 Cargo Hold =</t>
  </si>
  <si>
    <t>LCF =</t>
  </si>
  <si>
    <t>W * lcf</t>
  </si>
  <si>
    <t>W*(LCGNo1+-LCF)</t>
  </si>
  <si>
    <t>500*(46,84-0,40)</t>
  </si>
  <si>
    <t xml:space="preserve">Αρχικό Trim = </t>
  </si>
  <si>
    <t>Παρ. Βυθιση</t>
  </si>
  <si>
    <t>Exercise No 8</t>
  </si>
  <si>
    <t xml:space="preserve">Θα εκφορτώσουμε 500ΜΤ από Νο1 C. H. </t>
  </si>
  <si>
    <t>Έστω εκφόρτωση στο CF</t>
  </si>
  <si>
    <t>Για νέο εκτόπισμα με τους μείον 500 τόνους από το Νο1</t>
  </si>
  <si>
    <t>By Stern</t>
  </si>
  <si>
    <t>1) Παράλληλη άνοδος = dm - dm' =</t>
  </si>
  <si>
    <t>2) Παράλληλη άνοδος = W/TPC =</t>
  </si>
  <si>
    <t>500*[(-46,84+(-0,40)]</t>
  </si>
  <si>
    <t>Παρ. Άνοδος</t>
  </si>
  <si>
    <t>Τελικό Trim =   Last trim - 1st trim=</t>
  </si>
  <si>
    <t>8,16 + 8,24</t>
  </si>
  <si>
    <t>Exercise No 9</t>
  </si>
  <si>
    <t xml:space="preserve">Θα φορτώσουμε 500ΜΤ στα  Νο2 C. H.  και Νο4 C. H.  </t>
  </si>
  <si>
    <t>Ζητούνται ποιές ποσότητες πρέπει να φορτωθούν στο κάθε κύτος γαι να διατηρηθεί η αυτή διαγωγή.</t>
  </si>
  <si>
    <t>ΤΥΠΟΙ ΕΦΑΡΜΟΓΗΣ:</t>
  </si>
  <si>
    <t>Wfw=</t>
  </si>
  <si>
    <t>Cargo * daft</t>
  </si>
  <si>
    <t>dfw+daft</t>
  </si>
  <si>
    <t>Waft=</t>
  </si>
  <si>
    <t>Wtotal - Wfw</t>
  </si>
  <si>
    <t>ΔΕΔΟΜΕΝΑ:</t>
  </si>
  <si>
    <t>Για μέσο βύθισμα =</t>
  </si>
  <si>
    <t>έχω CF =</t>
  </si>
  <si>
    <t>LCG No 2 =</t>
  </si>
  <si>
    <t>άρα dfw =</t>
  </si>
  <si>
    <t>LCG No 4 =</t>
  </si>
  <si>
    <t>άρα daft =</t>
  </si>
  <si>
    <t>==&gt;Wfw=</t>
  </si>
  <si>
    <t>500 * 12,65</t>
  </si>
  <si>
    <t>26,5+12,65</t>
  </si>
  <si>
    <t>Wtotal - Wfw  ==&gt; Waft =</t>
  </si>
  <si>
    <t>500 - 162 =</t>
  </si>
  <si>
    <t>7,80 + 8,60</t>
  </si>
  <si>
    <t>Για νέο εκτόπισμα με τους 500 τόνους στα Νο2 και Νο4</t>
  </si>
  <si>
    <t>Εύρεση βυθισμάτων</t>
  </si>
  <si>
    <t>Για τελική διαγωγή ισοβύθιστο στα 8,10m πόσοι τόνοι θα μπουν στο Νο2 και πόσοι στο Νο4</t>
  </si>
  <si>
    <t>7,50+ 7,80</t>
  </si>
  <si>
    <t>Σε dm'=</t>
  </si>
  <si>
    <t>D =</t>
  </si>
  <si>
    <t>Άρα σύνολο φορτίου είναι ίσο με 1.110 τόνους. Αρχικά λύνω για διατήρηση διαγωγής</t>
  </si>
  <si>
    <t>Exercise No 10</t>
  </si>
  <si>
    <t>Για να φέρω το πλοίο ισοβύθιστο πρέπει να μεταφέρω φορτίο από το Νο4 στο Νο2 γιατί Trim = By stern</t>
  </si>
  <si>
    <t>W=</t>
  </si>
  <si>
    <t>Mμεταφ.</t>
  </si>
  <si>
    <t>lμεταφ.</t>
  </si>
  <si>
    <t>Trim*MTC</t>
  </si>
  <si>
    <t>lμεταφ</t>
  </si>
  <si>
    <t>7,95 + 8,25</t>
  </si>
  <si>
    <t>Τελική κατανομή φορτίου είναι ίση με:</t>
  </si>
  <si>
    <t>Waft - W για Even Keel</t>
  </si>
  <si>
    <t>Wfw + W για Even Keel</t>
  </si>
  <si>
    <t>1110 - 162 =</t>
  </si>
  <si>
    <t>1110 * 13,10</t>
  </si>
  <si>
    <t>26,05+13,10</t>
  </si>
  <si>
    <t>Στο Νο4</t>
  </si>
  <si>
    <t>Στο Νο2</t>
  </si>
  <si>
    <t xml:space="preserve">               = Αρχικό Μέσο Βύθισμα 7,65 + Τελικό Μέσο Βύθισμα 8,10 / 2</t>
  </si>
  <si>
    <t>α) Εύρεση αρχικού LCG για df 7,90 και da 9,10</t>
  </si>
  <si>
    <t>No 2</t>
  </si>
  <si>
    <t>Για Displ. 21.073 Τns έχουμε τα παρακάτω στοιχεία</t>
  </si>
  <si>
    <t>c) Για Even Keel  με μεταφορά βάρους από το Νο2 στο Νο 4 έχω</t>
  </si>
  <si>
    <t>Θα φορτώσουμε WZ, βάζοντας στα Νο 2 και Νο 4 κύτη. Ποιά ποσότητα σε έκαστο για Even Keel</t>
  </si>
  <si>
    <t>Αρχικά θα λύσω για διατήρηση διαγωγής (ΥΠΑΡΧΟΥΣΑΣ)</t>
  </si>
  <si>
    <t>(WZ Displacement)</t>
  </si>
  <si>
    <t>2010-598</t>
  </si>
  <si>
    <t>Exercise No 11 (By keep existing Trim and Correct Afterwards)</t>
  </si>
  <si>
    <t>Exercise No 11 (By loading equal quantity of cargo at each Hatch and Correct Afterwards)</t>
  </si>
  <si>
    <t>Επιθυμητό δTrim</t>
  </si>
  <si>
    <t>δTrim*MTC</t>
  </si>
  <si>
    <t>Για να επιθυμητή διαγωγή 30cm By Stearn λύνω:</t>
  </si>
  <si>
    <t>Επιθυμητή διαγωγή</t>
  </si>
  <si>
    <t>l Μεταφορ.</t>
  </si>
  <si>
    <t>l μεταφ.</t>
  </si>
  <si>
    <t>Wfw - W για 30cm By St.</t>
  </si>
  <si>
    <t>1762 * 10,72</t>
  </si>
  <si>
    <t>28,25+10,72</t>
  </si>
  <si>
    <t>1762-484,7</t>
  </si>
  <si>
    <t>7,90+9,10</t>
  </si>
  <si>
    <t xml:space="preserve">               = Αρχικό Μέσο Βύθισμα 8,50 + Τελικό Μέσο Βύθισμα 9,29 / 2</t>
  </si>
  <si>
    <t>2010 * 11,60</t>
  </si>
  <si>
    <t>27,37+11,60</t>
  </si>
  <si>
    <t>Waft + W για 30cm By St.</t>
  </si>
  <si>
    <t>9,59+9,79</t>
  </si>
  <si>
    <t>Θα μεταγγίσουμε 61,71ΜΤ από Νο2 C.H στο No4 C. H.</t>
  </si>
  <si>
    <t>Επαλήθευση</t>
  </si>
  <si>
    <t>Αρχικό Trim = da - df = 9,79 - 9,59 =</t>
  </si>
  <si>
    <t>Τελικό Trim = 1st trim + δtrim =</t>
  </si>
  <si>
    <t>Exercise No 12 (By keep existing Trim and Correct Afterwards)</t>
  </si>
  <si>
    <t>Displ</t>
  </si>
  <si>
    <t>TPC</t>
  </si>
  <si>
    <t>FWA =</t>
  </si>
  <si>
    <t>40*TPC</t>
  </si>
  <si>
    <t>DM for ρ = 1,000  =</t>
  </si>
  <si>
    <t>DWA=</t>
  </si>
  <si>
    <t>FWA *</t>
  </si>
  <si>
    <t>ρ</t>
  </si>
  <si>
    <t>DM for ρ = 1,015  =</t>
  </si>
  <si>
    <t>ρ - ρ'</t>
  </si>
  <si>
    <t>DM for ρ = 1,025  =</t>
  </si>
  <si>
    <t>stem correction</t>
  </si>
  <si>
    <t>stern correction</t>
  </si>
  <si>
    <t>LIGHT</t>
  </si>
  <si>
    <t>LOADED</t>
  </si>
  <si>
    <t>f=lf/ld*trim</t>
  </si>
  <si>
    <t>a=la/ld*trim</t>
  </si>
  <si>
    <t>1.      Draft   fore.</t>
  </si>
  <si>
    <t>df=</t>
  </si>
  <si>
    <t>df   portside</t>
  </si>
  <si>
    <t>Light</t>
  </si>
  <si>
    <t>loaded</t>
  </si>
  <si>
    <t xml:space="preserve">         Stem correction</t>
  </si>
  <si>
    <t>f=</t>
  </si>
  <si>
    <t>df   sbrdside</t>
  </si>
  <si>
    <t>lf</t>
  </si>
  <si>
    <t>la</t>
  </si>
  <si>
    <t xml:space="preserve">     a. Draft fore. (Corrected to F.P)</t>
  </si>
  <si>
    <t>dF=</t>
  </si>
  <si>
    <t>ld</t>
  </si>
  <si>
    <t xml:space="preserve">         Draft aft. mean.</t>
  </si>
  <si>
    <t>da=</t>
  </si>
  <si>
    <t>da  portside</t>
  </si>
  <si>
    <t>trim</t>
  </si>
  <si>
    <t xml:space="preserve">         Stern correction</t>
  </si>
  <si>
    <t>a=</t>
  </si>
  <si>
    <t>da  sbrdside</t>
  </si>
  <si>
    <t>cor.trim</t>
  </si>
  <si>
    <t xml:space="preserve">     b. Draft aft mean(Corrected to A.P)</t>
  </si>
  <si>
    <t>dA=</t>
  </si>
  <si>
    <t xml:space="preserve">     c. Draft fore and aft mean (a+b)/2</t>
  </si>
  <si>
    <t>dM=</t>
  </si>
  <si>
    <t>correction for trim</t>
  </si>
  <si>
    <t>2.  a. Draft midship's port</t>
  </si>
  <si>
    <t>a=tpc*(#f)*trim*100/LBP</t>
  </si>
  <si>
    <t xml:space="preserve">     b. Draft midship's stbd</t>
  </si>
  <si>
    <t>b=50*dmtc*trimsquare/LBP</t>
  </si>
  <si>
    <t xml:space="preserve">     c. Draft midship's mean   (a+b)/2</t>
  </si>
  <si>
    <t>light</t>
  </si>
  <si>
    <t>3.      Mean of means  (1c+2c)/2</t>
  </si>
  <si>
    <t>d#=</t>
  </si>
  <si>
    <t>a.     tpc=</t>
  </si>
  <si>
    <t>b.     50=</t>
  </si>
  <si>
    <t xml:space="preserve">4.      Draft corrected for Sag-Hog.(2c+3)/2   </t>
  </si>
  <si>
    <t>(#f)=</t>
  </si>
  <si>
    <t>dmtc=</t>
  </si>
  <si>
    <t>5.      Displacement</t>
  </si>
  <si>
    <t>D=</t>
  </si>
  <si>
    <t>trim=</t>
  </si>
  <si>
    <t>trimsq/re=</t>
  </si>
  <si>
    <t>6.  a. Trim by the stern / head</t>
  </si>
  <si>
    <t>100=</t>
  </si>
  <si>
    <t>LBP=</t>
  </si>
  <si>
    <t xml:space="preserve">     b. Correction for trim by the stern / head</t>
  </si>
  <si>
    <t>b=</t>
  </si>
  <si>
    <t>7.      Displacement corrected for trim</t>
  </si>
  <si>
    <t>mtc1=</t>
  </si>
  <si>
    <t>8.      Observed density</t>
  </si>
  <si>
    <t>d=</t>
  </si>
  <si>
    <t>mtc2=</t>
  </si>
  <si>
    <t>9.      Correction for density</t>
  </si>
  <si>
    <t xml:space="preserve">        (1,025-density)*1000*displacement/1025</t>
  </si>
  <si>
    <t>correction for salt water</t>
  </si>
  <si>
    <t>10.     Displacement corrected for density</t>
  </si>
  <si>
    <t>Dd=</t>
  </si>
  <si>
    <t>correction=(1,025-d)*1000/1025*Dd</t>
  </si>
  <si>
    <t>11.     Light ship</t>
  </si>
  <si>
    <t>12.     Deadweight</t>
  </si>
  <si>
    <t>13.     Total consumables and ballast</t>
  </si>
  <si>
    <t>14.     Constants.</t>
  </si>
  <si>
    <t>1000=</t>
  </si>
  <si>
    <t>15.     Difference in displacements (loaded-light)</t>
  </si>
  <si>
    <t>1025=</t>
  </si>
  <si>
    <t>14.     TOTAL CARGO</t>
  </si>
  <si>
    <t>The correction for trim has been applied to these calculations.</t>
  </si>
  <si>
    <t>This report is issued with out prejudise and is for the benefit</t>
  </si>
  <si>
    <t>of whome it may concern.</t>
  </si>
  <si>
    <t xml:space="preserve">Surveyor for the </t>
  </si>
  <si>
    <t xml:space="preserve">         D*d/1,025</t>
  </si>
  <si>
    <t>DRAFT STATEMENT</t>
  </si>
  <si>
    <t xml:space="preserve"> 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</si>
</sst>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Δρχ&quot;;\-#,##0\ &quot;Δρχ&quot;"/>
    <numFmt numFmtId="173" formatCode="#,##0\ &quot;Δρχ&quot;;[Red]\-#,##0\ &quot;Δρχ&quot;"/>
    <numFmt numFmtId="174" formatCode="#,##0.00\ &quot;Δρχ&quot;;\-#,##0.00\ &quot;Δρχ&quot;"/>
    <numFmt numFmtId="175" formatCode="#,##0.00\ &quot;Δρχ&quot;;[Red]\-#,##0.00\ &quot;Δρχ&quot;"/>
    <numFmt numFmtId="176" formatCode="_-* #,##0\ &quot;Δρχ&quot;_-;\-* #,##0\ &quot;Δρχ&quot;_-;_-* &quot;-&quot;\ &quot;Δρχ&quot;_-;_-@_-"/>
    <numFmt numFmtId="177" formatCode="_-* #,##0\ _Δ_ρ_χ_-;\-* #,##0\ _Δ_ρ_χ_-;_-* &quot;-&quot;\ _Δ_ρ_χ_-;_-@_-"/>
    <numFmt numFmtId="178" formatCode="_-* #,##0.00\ &quot;Δρχ&quot;_-;\-* #,##0.00\ &quot;Δρχ&quot;_-;_-* &quot;-&quot;??\ &quot;Δρχ&quot;_-;_-@_-"/>
    <numFmt numFmtId="179" formatCode="_-* #,##0.00\ _Δ_ρ_χ_-;\-* #,##0.00\ _Δ_ρ_χ_-;_-* &quot;-&quot;??\ _Δ_ρ_χ_-;_-@_-"/>
    <numFmt numFmtId="180" formatCode="_(* #,##0.00_);_(\-* \(#,##0.00\);_(* &quot;-&quot;??_);_(@_)"/>
    <numFmt numFmtId="181" formatCode="_(* #,##0_);_(\-* \(#,##0\);_(* &quot;-&quot;??_);_(@_)"/>
    <numFmt numFmtId="182" formatCode="0.000"/>
    <numFmt numFmtId="183" formatCode="_-* #,##0.000\ _Δ_ρ_χ_-;\-* #,##0.000\ _Δ_ρ_χ_-;_-* &quot;-&quot;???\ _Δ_ρ_χ_-;_-@_-"/>
    <numFmt numFmtId="184" formatCode="_(* #,##0.000_);_(\-* \(#,##0.000\);_(* &quot;-&quot;??_);_(@_)"/>
    <numFmt numFmtId="185" formatCode="_(\M\t\r\s* #,##0.000_);_(\-\M\t\r\s* \(#,##0.000\);_(* &quot;-&quot;??_);_(@_)"/>
    <numFmt numFmtId="186" formatCode="_(\T\n\s* #,##0.000_);_(\-\T\n\s* \(#,##0.000\);_(* &quot;-&quot;??_);_(@_)"/>
    <numFmt numFmtId="187" formatCode="_(\M\t\r\s* #,##0.00_);_(\-\M\t\r\s* \(#,##0.00\);_(* &quot;-&quot;??_);_(@_)"/>
    <numFmt numFmtId="188" formatCode="_(\T\n\s* #,##0.00_);_(\-\T\n\s* \(#,##0.00\);_(* &quot;-&quot;??_);_(@_)"/>
    <numFmt numFmtId="189" formatCode="_(\T\n\s* #,##0_);_(\-\T\n\s* \(#,##0\);_(* &quot;-&quot;??_);_(@_)"/>
    <numFmt numFmtId="190" formatCode="_(\T\n\c\m* #,##0_);_(\-\T\n\c\m* \(#,##0\);_(* &quot;-&quot;??_);_(@_)"/>
    <numFmt numFmtId="191" formatCode="#,##0.000_ ;\-#,##0.000\ "/>
    <numFmt numFmtId="192" formatCode="#,##0.00_ ;\-#,##0.00\ "/>
    <numFmt numFmtId="193" formatCode="_(\M\T* #,##0.00_);_(\-\M\T* \(#,##0.00\);_(* &quot;-&quot;??_);_(@_)"/>
    <numFmt numFmtId="194" formatCode="#,##0.000"/>
    <numFmt numFmtId="195" formatCode="#,##0.00000"/>
    <numFmt numFmtId="196" formatCode="#,##0.0000"/>
  </numFmts>
  <fonts count="7">
    <font>
      <sz val="10"/>
      <name val="Times New Roman"/>
      <family val="0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0"/>
      <name val="Arial"/>
      <family val="0"/>
    </font>
    <font>
      <b/>
      <sz val="10"/>
      <name val="Arial"/>
      <family val="0"/>
    </font>
    <font>
      <b/>
      <i/>
      <u val="single"/>
      <sz val="12"/>
      <name val="Times New Roman"/>
      <family val="1"/>
    </font>
  </fonts>
  <fills count="2">
    <fill>
      <patternFill/>
    </fill>
    <fill>
      <patternFill patternType="gray125"/>
    </fill>
  </fills>
  <borders count="41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280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180" fontId="2" fillId="0" borderId="8" xfId="0" applyNumberFormat="1" applyFont="1" applyBorder="1" applyAlignment="1" applyProtection="1">
      <alignment vertical="center"/>
      <protection locked="0"/>
    </xf>
    <xf numFmtId="180" fontId="2" fillId="0" borderId="8" xfId="0" applyNumberFormat="1" applyFont="1" applyBorder="1" applyAlignment="1">
      <alignment vertical="center"/>
    </xf>
    <xf numFmtId="181" fontId="2" fillId="0" borderId="8" xfId="0" applyNumberFormat="1" applyFont="1" applyBorder="1" applyAlignment="1">
      <alignment vertical="center"/>
    </xf>
    <xf numFmtId="181" fontId="2" fillId="0" borderId="8" xfId="0" applyNumberFormat="1" applyFont="1" applyBorder="1" applyAlignment="1" applyProtection="1">
      <alignment vertical="center"/>
      <protection locked="0"/>
    </xf>
    <xf numFmtId="180" fontId="2" fillId="0" borderId="9" xfId="0" applyNumberFormat="1" applyFont="1" applyBorder="1" applyAlignment="1" applyProtection="1">
      <alignment vertical="center"/>
      <protection locked="0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180" fontId="2" fillId="0" borderId="4" xfId="0" applyNumberFormat="1" applyFont="1" applyBorder="1" applyAlignment="1" applyProtection="1">
      <alignment vertical="center"/>
      <protection locked="0"/>
    </xf>
    <xf numFmtId="180" fontId="2" fillId="0" borderId="4" xfId="0" applyNumberFormat="1" applyFont="1" applyBorder="1" applyAlignment="1">
      <alignment vertical="center"/>
    </xf>
    <xf numFmtId="181" fontId="2" fillId="0" borderId="4" xfId="0" applyNumberFormat="1" applyFont="1" applyBorder="1" applyAlignment="1">
      <alignment vertical="center"/>
    </xf>
    <xf numFmtId="181" fontId="2" fillId="0" borderId="4" xfId="0" applyNumberFormat="1" applyFont="1" applyBorder="1" applyAlignment="1" applyProtection="1">
      <alignment vertical="center"/>
      <protection locked="0"/>
    </xf>
    <xf numFmtId="180" fontId="2" fillId="0" borderId="11" xfId="0" applyNumberFormat="1" applyFont="1" applyBorder="1" applyAlignment="1" applyProtection="1">
      <alignment vertical="center"/>
      <protection locked="0"/>
    </xf>
    <xf numFmtId="0" fontId="1" fillId="0" borderId="12" xfId="0" applyFont="1" applyBorder="1" applyAlignment="1">
      <alignment horizontal="center" vertical="center"/>
    </xf>
    <xf numFmtId="180" fontId="1" fillId="0" borderId="13" xfId="0" applyNumberFormat="1" applyFont="1" applyBorder="1" applyAlignment="1">
      <alignment vertical="center"/>
    </xf>
    <xf numFmtId="181" fontId="1" fillId="0" borderId="12" xfId="0" applyNumberFormat="1" applyFont="1" applyBorder="1" applyAlignment="1">
      <alignment vertical="center"/>
    </xf>
    <xf numFmtId="181" fontId="1" fillId="0" borderId="14" xfId="0" applyNumberFormat="1" applyFont="1" applyBorder="1" applyAlignment="1">
      <alignment vertical="center"/>
    </xf>
    <xf numFmtId="181" fontId="1" fillId="0" borderId="15" xfId="0" applyNumberFormat="1" applyFont="1" applyBorder="1" applyAlignment="1">
      <alignment vertical="center"/>
    </xf>
    <xf numFmtId="181" fontId="1" fillId="0" borderId="13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vertical="center"/>
    </xf>
    <xf numFmtId="180" fontId="2" fillId="0" borderId="17" xfId="0" applyNumberFormat="1" applyFont="1" applyBorder="1" applyAlignment="1">
      <alignment vertical="center"/>
    </xf>
    <xf numFmtId="180" fontId="2" fillId="0" borderId="18" xfId="0" applyNumberFormat="1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9" fontId="2" fillId="0" borderId="8" xfId="0" applyNumberFormat="1" applyFont="1" applyBorder="1" applyAlignment="1">
      <alignment vertical="center"/>
    </xf>
    <xf numFmtId="180" fontId="2" fillId="0" borderId="0" xfId="0" applyNumberFormat="1" applyFont="1" applyAlignment="1">
      <alignment vertical="center"/>
    </xf>
    <xf numFmtId="9" fontId="2" fillId="0" borderId="0" xfId="20" applyFont="1" applyAlignment="1">
      <alignment vertical="center"/>
    </xf>
    <xf numFmtId="0" fontId="2" fillId="0" borderId="19" xfId="0" applyFont="1" applyBorder="1" applyAlignment="1">
      <alignment vertical="center"/>
    </xf>
    <xf numFmtId="9" fontId="2" fillId="0" borderId="20" xfId="0" applyNumberFormat="1" applyFont="1" applyBorder="1" applyAlignment="1">
      <alignment vertical="center"/>
    </xf>
    <xf numFmtId="180" fontId="2" fillId="0" borderId="20" xfId="0" applyNumberFormat="1" applyFont="1" applyBorder="1" applyAlignment="1" applyProtection="1">
      <alignment vertical="center"/>
      <protection locked="0"/>
    </xf>
    <xf numFmtId="180" fontId="2" fillId="0" borderId="20" xfId="0" applyNumberFormat="1" applyFont="1" applyBorder="1" applyAlignment="1">
      <alignment vertical="center"/>
    </xf>
    <xf numFmtId="181" fontId="2" fillId="0" borderId="20" xfId="0" applyNumberFormat="1" applyFont="1" applyBorder="1" applyAlignment="1">
      <alignment vertical="center"/>
    </xf>
    <xf numFmtId="181" fontId="2" fillId="0" borderId="20" xfId="0" applyNumberFormat="1" applyFont="1" applyBorder="1" applyAlignment="1" applyProtection="1">
      <alignment vertical="center"/>
      <protection locked="0"/>
    </xf>
    <xf numFmtId="180" fontId="2" fillId="0" borderId="21" xfId="0" applyNumberFormat="1" applyFont="1" applyBorder="1" applyAlignment="1" applyProtection="1">
      <alignment vertical="center"/>
      <protection locked="0"/>
    </xf>
    <xf numFmtId="9" fontId="2" fillId="0" borderId="4" xfId="0" applyNumberFormat="1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9" fontId="2" fillId="0" borderId="23" xfId="0" applyNumberFormat="1" applyFont="1" applyBorder="1" applyAlignment="1">
      <alignment vertical="center"/>
    </xf>
    <xf numFmtId="180" fontId="2" fillId="0" borderId="23" xfId="0" applyNumberFormat="1" applyFont="1" applyBorder="1" applyAlignment="1" applyProtection="1">
      <alignment vertical="center"/>
      <protection locked="0"/>
    </xf>
    <xf numFmtId="180" fontId="2" fillId="0" borderId="23" xfId="0" applyNumberFormat="1" applyFont="1" applyBorder="1" applyAlignment="1">
      <alignment vertical="center"/>
    </xf>
    <xf numFmtId="181" fontId="2" fillId="0" borderId="23" xfId="0" applyNumberFormat="1" applyFont="1" applyBorder="1" applyAlignment="1">
      <alignment vertical="center"/>
    </xf>
    <xf numFmtId="181" fontId="2" fillId="0" borderId="23" xfId="0" applyNumberFormat="1" applyFont="1" applyBorder="1" applyAlignment="1" applyProtection="1">
      <alignment vertical="center"/>
      <protection locked="0"/>
    </xf>
    <xf numFmtId="180" fontId="2" fillId="0" borderId="24" xfId="0" applyNumberFormat="1" applyFont="1" applyBorder="1" applyAlignment="1" applyProtection="1">
      <alignment vertical="center"/>
      <protection locked="0"/>
    </xf>
    <xf numFmtId="181" fontId="2" fillId="0" borderId="9" xfId="0" applyNumberFormat="1" applyFont="1" applyBorder="1" applyAlignment="1" applyProtection="1">
      <alignment vertical="center"/>
      <protection locked="0"/>
    </xf>
    <xf numFmtId="181" fontId="2" fillId="0" borderId="21" xfId="0" applyNumberFormat="1" applyFont="1" applyBorder="1" applyAlignment="1" applyProtection="1">
      <alignment vertical="center"/>
      <protection locked="0"/>
    </xf>
    <xf numFmtId="181" fontId="2" fillId="0" borderId="11" xfId="0" applyNumberFormat="1" applyFont="1" applyBorder="1" applyAlignment="1" applyProtection="1">
      <alignment vertical="center"/>
      <protection locked="0"/>
    </xf>
    <xf numFmtId="0" fontId="1" fillId="0" borderId="13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182" fontId="1" fillId="0" borderId="9" xfId="0" applyNumberFormat="1" applyFont="1" applyBorder="1" applyAlignment="1">
      <alignment vertical="center"/>
    </xf>
    <xf numFmtId="0" fontId="1" fillId="0" borderId="7" xfId="0" applyFont="1" applyBorder="1" applyAlignment="1">
      <alignment vertical="center"/>
    </xf>
    <xf numFmtId="182" fontId="1" fillId="0" borderId="9" xfId="0" applyNumberFormat="1" applyFont="1" applyBorder="1" applyAlignment="1" applyProtection="1">
      <alignment vertical="center"/>
      <protection locked="0"/>
    </xf>
    <xf numFmtId="0" fontId="1" fillId="0" borderId="20" xfId="0" applyFont="1" applyBorder="1" applyAlignment="1">
      <alignment vertical="center"/>
    </xf>
    <xf numFmtId="182" fontId="1" fillId="0" borderId="21" xfId="0" applyNumberFormat="1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182" fontId="1" fillId="0" borderId="21" xfId="0" applyNumberFormat="1" applyFont="1" applyBorder="1" applyAlignment="1" applyProtection="1">
      <alignment vertical="center"/>
      <protection locked="0"/>
    </xf>
    <xf numFmtId="0" fontId="1" fillId="0" borderId="10" xfId="0" applyFont="1" applyBorder="1" applyAlignment="1">
      <alignment vertical="center"/>
    </xf>
    <xf numFmtId="182" fontId="1" fillId="0" borderId="11" xfId="0" applyNumberFormat="1" applyFont="1" applyBorder="1" applyAlignment="1" applyProtection="1">
      <alignment vertical="center"/>
      <protection locked="0"/>
    </xf>
    <xf numFmtId="182" fontId="1" fillId="0" borderId="0" xfId="0" applyNumberFormat="1" applyFont="1" applyAlignment="1" applyProtection="1">
      <alignment vertical="center"/>
      <protection locked="0"/>
    </xf>
    <xf numFmtId="182" fontId="1" fillId="0" borderId="0" xfId="0" applyNumberFormat="1" applyFont="1" applyAlignment="1">
      <alignment vertical="center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right" vertical="center"/>
      <protection locked="0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180" fontId="2" fillId="0" borderId="26" xfId="0" applyNumberFormat="1" applyFont="1" applyBorder="1" applyAlignment="1" applyProtection="1">
      <alignment vertical="center"/>
      <protection locked="0"/>
    </xf>
    <xf numFmtId="180" fontId="2" fillId="0" borderId="26" xfId="0" applyNumberFormat="1" applyFont="1" applyBorder="1" applyAlignment="1">
      <alignment vertical="center"/>
    </xf>
    <xf numFmtId="181" fontId="2" fillId="0" borderId="26" xfId="0" applyNumberFormat="1" applyFont="1" applyBorder="1" applyAlignment="1" applyProtection="1">
      <alignment vertical="center"/>
      <protection locked="0"/>
    </xf>
    <xf numFmtId="0" fontId="1" fillId="0" borderId="26" xfId="0" applyFont="1" applyBorder="1" applyAlignment="1" applyProtection="1">
      <alignment vertical="center"/>
      <protection locked="0"/>
    </xf>
    <xf numFmtId="0" fontId="1" fillId="0" borderId="27" xfId="0" applyFont="1" applyBorder="1" applyAlignment="1" applyProtection="1">
      <alignment vertical="center"/>
      <protection locked="0"/>
    </xf>
    <xf numFmtId="180" fontId="2" fillId="0" borderId="28" xfId="0" applyNumberFormat="1" applyFont="1" applyBorder="1" applyAlignment="1" applyProtection="1">
      <alignment vertical="center"/>
      <protection locked="0"/>
    </xf>
    <xf numFmtId="181" fontId="2" fillId="0" borderId="28" xfId="0" applyNumberFormat="1" applyFont="1" applyBorder="1" applyAlignment="1" applyProtection="1">
      <alignment vertical="center"/>
      <protection locked="0"/>
    </xf>
    <xf numFmtId="180" fontId="2" fillId="0" borderId="29" xfId="0" applyNumberFormat="1" applyFont="1" applyBorder="1" applyAlignment="1" applyProtection="1">
      <alignment vertical="center"/>
      <protection locked="0"/>
    </xf>
    <xf numFmtId="181" fontId="2" fillId="0" borderId="29" xfId="0" applyNumberFormat="1" applyFont="1" applyBorder="1" applyAlignment="1" applyProtection="1">
      <alignment vertical="center"/>
      <protection locked="0"/>
    </xf>
    <xf numFmtId="180" fontId="2" fillId="0" borderId="13" xfId="0" applyNumberFormat="1" applyFont="1" applyBorder="1" applyAlignment="1">
      <alignment vertical="center"/>
    </xf>
    <xf numFmtId="0" fontId="1" fillId="0" borderId="29" xfId="0" applyFont="1" applyBorder="1" applyAlignment="1" applyProtection="1">
      <alignment vertical="center"/>
      <protection locked="0"/>
    </xf>
    <xf numFmtId="0" fontId="1" fillId="0" borderId="28" xfId="0" applyFont="1" applyBorder="1" applyAlignment="1">
      <alignment vertical="center"/>
    </xf>
    <xf numFmtId="182" fontId="2" fillId="0" borderId="0" xfId="0" applyNumberFormat="1" applyFont="1" applyAlignment="1">
      <alignment vertical="center"/>
    </xf>
    <xf numFmtId="184" fontId="2" fillId="0" borderId="0" xfId="0" applyNumberFormat="1" applyFont="1" applyAlignment="1">
      <alignment vertical="center"/>
    </xf>
    <xf numFmtId="10" fontId="2" fillId="0" borderId="0" xfId="20" applyNumberFormat="1" applyFont="1" applyAlignment="1">
      <alignment vertical="center"/>
    </xf>
    <xf numFmtId="180" fontId="2" fillId="0" borderId="8" xfId="0" applyNumberFormat="1" applyFont="1" applyBorder="1" applyAlignment="1" applyProtection="1">
      <alignment vertical="center"/>
      <protection/>
    </xf>
    <xf numFmtId="180" fontId="2" fillId="0" borderId="4" xfId="0" applyNumberFormat="1" applyFont="1" applyBorder="1" applyAlignment="1" applyProtection="1">
      <alignment vertical="center"/>
      <protection/>
    </xf>
    <xf numFmtId="182" fontId="2" fillId="0" borderId="0" xfId="0" applyNumberFormat="1" applyFont="1" applyAlignment="1" applyProtection="1">
      <alignment vertical="center"/>
      <protection locked="0"/>
    </xf>
    <xf numFmtId="0" fontId="0" fillId="0" borderId="0" xfId="0" applyNumberFormat="1" applyAlignment="1">
      <alignment vertical="center"/>
    </xf>
    <xf numFmtId="0" fontId="0" fillId="0" borderId="0" xfId="0" applyNumberFormat="1" applyAlignment="1">
      <alignment horizontal="center" vertical="center"/>
    </xf>
    <xf numFmtId="0" fontId="0" fillId="0" borderId="30" xfId="0" applyNumberFormat="1" applyBorder="1" applyAlignment="1">
      <alignment horizontal="center" vertical="center"/>
    </xf>
    <xf numFmtId="0" fontId="0" fillId="0" borderId="0" xfId="0" applyNumberFormat="1" applyAlignment="1">
      <alignment horizontal="right" vertical="center"/>
    </xf>
    <xf numFmtId="185" fontId="0" fillId="0" borderId="0" xfId="0" applyNumberFormat="1" applyAlignment="1">
      <alignment vertical="center"/>
    </xf>
    <xf numFmtId="186" fontId="0" fillId="0" borderId="0" xfId="0" applyNumberFormat="1" applyAlignment="1">
      <alignment vertical="center"/>
    </xf>
    <xf numFmtId="184" fontId="0" fillId="0" borderId="0" xfId="0" applyNumberFormat="1" applyAlignment="1">
      <alignment horizontal="right" vertical="center"/>
    </xf>
    <xf numFmtId="0" fontId="3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vertical="center"/>
    </xf>
    <xf numFmtId="186" fontId="3" fillId="0" borderId="0" xfId="0" applyNumberFormat="1" applyFont="1" applyAlignment="1">
      <alignment vertical="center"/>
    </xf>
    <xf numFmtId="184" fontId="3" fillId="0" borderId="0" xfId="0" applyNumberFormat="1" applyFont="1" applyAlignment="1">
      <alignment vertical="center"/>
    </xf>
    <xf numFmtId="185" fontId="3" fillId="0" borderId="0" xfId="0" applyNumberFormat="1" applyFont="1" applyAlignment="1">
      <alignment vertical="center"/>
    </xf>
    <xf numFmtId="0" fontId="0" fillId="0" borderId="0" xfId="0" applyNumberFormat="1" applyFont="1" applyAlignment="1">
      <alignment vertical="center"/>
    </xf>
    <xf numFmtId="186" fontId="0" fillId="0" borderId="0" xfId="0" applyNumberFormat="1" applyFont="1" applyAlignment="1">
      <alignment vertical="center"/>
    </xf>
    <xf numFmtId="185" fontId="0" fillId="0" borderId="0" xfId="0" applyNumberFormat="1" applyFont="1" applyAlignment="1">
      <alignment vertical="center"/>
    </xf>
    <xf numFmtId="184" fontId="0" fillId="0" borderId="0" xfId="0" applyNumberFormat="1" applyFont="1" applyAlignment="1">
      <alignment vertical="center"/>
    </xf>
    <xf numFmtId="185" fontId="0" fillId="0" borderId="30" xfId="0" applyNumberFormat="1" applyBorder="1" applyAlignment="1">
      <alignment vertical="center"/>
    </xf>
    <xf numFmtId="187" fontId="0" fillId="0" borderId="0" xfId="0" applyNumberFormat="1" applyAlignment="1">
      <alignment vertical="center"/>
    </xf>
    <xf numFmtId="187" fontId="0" fillId="0" borderId="30" xfId="0" applyNumberFormat="1" applyBorder="1" applyAlignment="1">
      <alignment vertical="center"/>
    </xf>
    <xf numFmtId="0" fontId="3" fillId="0" borderId="0" xfId="0" applyNumberFormat="1" applyFont="1" applyAlignment="1">
      <alignment horizontal="left" vertical="center"/>
    </xf>
    <xf numFmtId="0" fontId="0" fillId="0" borderId="30" xfId="0" applyNumberFormat="1" applyFont="1" applyBorder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186" fontId="0" fillId="0" borderId="30" xfId="0" applyNumberFormat="1" applyBorder="1" applyAlignment="1">
      <alignment vertical="center"/>
    </xf>
    <xf numFmtId="187" fontId="3" fillId="0" borderId="0" xfId="0" applyNumberFormat="1" applyFont="1" applyAlignment="1">
      <alignment vertical="center"/>
    </xf>
    <xf numFmtId="189" fontId="0" fillId="0" borderId="0" xfId="0" applyNumberFormat="1" applyAlignment="1">
      <alignment vertical="center"/>
    </xf>
    <xf numFmtId="190" fontId="0" fillId="0" borderId="0" xfId="0" applyNumberFormat="1" applyAlignment="1">
      <alignment vertical="center"/>
    </xf>
    <xf numFmtId="180" fontId="0" fillId="0" borderId="30" xfId="0" applyNumberFormat="1" applyBorder="1" applyAlignment="1">
      <alignment vertical="center"/>
    </xf>
    <xf numFmtId="180" fontId="0" fillId="0" borderId="0" xfId="0" applyNumberFormat="1" applyAlignment="1">
      <alignment horizontal="center" vertical="center"/>
    </xf>
    <xf numFmtId="187" fontId="0" fillId="0" borderId="0" xfId="0" applyNumberFormat="1" applyBorder="1" applyAlignment="1">
      <alignment vertical="center"/>
    </xf>
    <xf numFmtId="0" fontId="0" fillId="0" borderId="0" xfId="0" applyNumberFormat="1" applyBorder="1" applyAlignment="1">
      <alignment vertical="center"/>
    </xf>
    <xf numFmtId="0" fontId="0" fillId="0" borderId="0" xfId="0" applyNumberFormat="1" applyBorder="1" applyAlignment="1">
      <alignment horizontal="center" vertical="center"/>
    </xf>
    <xf numFmtId="0" fontId="3" fillId="0" borderId="30" xfId="0" applyNumberFormat="1" applyFont="1" applyBorder="1" applyAlignment="1">
      <alignment horizontal="center" vertical="center"/>
    </xf>
    <xf numFmtId="187" fontId="3" fillId="0" borderId="0" xfId="0" applyNumberFormat="1" applyFont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4" fontId="0" fillId="0" borderId="30" xfId="0" applyNumberForma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/>
    </xf>
    <xf numFmtId="186" fontId="0" fillId="0" borderId="0" xfId="0" applyNumberFormat="1" applyBorder="1" applyAlignment="1">
      <alignment vertical="center"/>
    </xf>
    <xf numFmtId="187" fontId="3" fillId="0" borderId="0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vertical="center"/>
    </xf>
    <xf numFmtId="4" fontId="0" fillId="0" borderId="0" xfId="0" applyNumberFormat="1" applyBorder="1" applyAlignment="1">
      <alignment horizontal="center" vertical="center"/>
    </xf>
    <xf numFmtId="0" fontId="0" fillId="0" borderId="0" xfId="0" applyNumberFormat="1" applyBorder="1" applyAlignment="1">
      <alignment horizontal="left" vertical="center"/>
    </xf>
    <xf numFmtId="187" fontId="0" fillId="0" borderId="0" xfId="0" applyNumberFormat="1" applyBorder="1" applyAlignment="1">
      <alignment horizontal="center" vertical="center"/>
    </xf>
    <xf numFmtId="189" fontId="0" fillId="0" borderId="0" xfId="0" applyNumberFormat="1" applyBorder="1" applyAlignment="1">
      <alignment horizontal="center" vertical="center"/>
    </xf>
    <xf numFmtId="189" fontId="3" fillId="0" borderId="0" xfId="0" applyNumberFormat="1" applyFont="1" applyBorder="1" applyAlignment="1">
      <alignment horizontal="center" vertical="center"/>
    </xf>
    <xf numFmtId="191" fontId="0" fillId="0" borderId="30" xfId="0" applyNumberFormat="1" applyFont="1" applyBorder="1" applyAlignment="1">
      <alignment horizontal="center" vertical="center"/>
    </xf>
    <xf numFmtId="192" fontId="0" fillId="0" borderId="30" xfId="0" applyNumberFormat="1" applyFont="1" applyBorder="1" applyAlignment="1">
      <alignment horizontal="center" vertical="center"/>
    </xf>
    <xf numFmtId="4" fontId="0" fillId="0" borderId="0" xfId="0" applyNumberFormat="1" applyBorder="1" applyAlignment="1">
      <alignment vertical="center"/>
    </xf>
    <xf numFmtId="192" fontId="0" fillId="0" borderId="30" xfId="0" applyNumberFormat="1" applyBorder="1" applyAlignment="1">
      <alignment horizontal="center" vertical="center"/>
    </xf>
    <xf numFmtId="49" fontId="3" fillId="0" borderId="0" xfId="0" applyNumberFormat="1" applyFont="1" applyAlignment="1">
      <alignment horizontal="left" vertical="center"/>
    </xf>
    <xf numFmtId="0" fontId="3" fillId="0" borderId="0" xfId="0" applyNumberFormat="1" applyFont="1" applyBorder="1" applyAlignment="1">
      <alignment horizontal="left" vertical="center"/>
    </xf>
    <xf numFmtId="188" fontId="0" fillId="0" borderId="0" xfId="0" applyNumberFormat="1" applyAlignment="1">
      <alignment vertical="center"/>
    </xf>
    <xf numFmtId="192" fontId="0" fillId="0" borderId="0" xfId="0" applyNumberFormat="1" applyBorder="1" applyAlignment="1">
      <alignment horizontal="center" vertical="center"/>
    </xf>
    <xf numFmtId="4" fontId="0" fillId="0" borderId="0" xfId="0" applyNumberFormat="1" applyBorder="1" applyAlignment="1">
      <alignment horizontal="left" vertical="center"/>
    </xf>
    <xf numFmtId="193" fontId="0" fillId="0" borderId="0" xfId="0" applyNumberFormat="1" applyBorder="1" applyAlignment="1">
      <alignment horizontal="left" vertical="center"/>
    </xf>
    <xf numFmtId="193" fontId="3" fillId="0" borderId="0" xfId="0" applyNumberFormat="1" applyFont="1" applyBorder="1" applyAlignment="1">
      <alignment horizontal="center" vertical="center"/>
    </xf>
    <xf numFmtId="193" fontId="0" fillId="0" borderId="0" xfId="0" applyNumberFormat="1" applyAlignment="1">
      <alignment vertical="center"/>
    </xf>
    <xf numFmtId="193" fontId="0" fillId="0" borderId="30" xfId="0" applyNumberForma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30" xfId="0" applyBorder="1" applyAlignment="1">
      <alignment horizontal="center" vertical="center"/>
    </xf>
    <xf numFmtId="182" fontId="0" fillId="0" borderId="0" xfId="0" applyNumberFormat="1" applyAlignment="1">
      <alignment vertical="center"/>
    </xf>
    <xf numFmtId="179" fontId="0" fillId="0" borderId="0" xfId="0" applyNumberFormat="1" applyAlignment="1">
      <alignment vertical="center"/>
    </xf>
    <xf numFmtId="183" fontId="0" fillId="0" borderId="0" xfId="0" applyNumberFormat="1" applyAlignment="1">
      <alignment vertical="center"/>
    </xf>
    <xf numFmtId="0" fontId="0" fillId="0" borderId="0" xfId="19" applyFont="1">
      <alignment/>
      <protection/>
    </xf>
    <xf numFmtId="0" fontId="4" fillId="0" borderId="0" xfId="19">
      <alignment/>
      <protection/>
    </xf>
    <xf numFmtId="0" fontId="3" fillId="0" borderId="0" xfId="19" applyFont="1">
      <alignment/>
      <protection/>
    </xf>
    <xf numFmtId="0" fontId="5" fillId="0" borderId="0" xfId="19" applyFont="1">
      <alignment/>
      <protection/>
    </xf>
    <xf numFmtId="0" fontId="3" fillId="0" borderId="17" xfId="19" applyFont="1" applyBorder="1" applyAlignment="1">
      <alignment horizontal="right"/>
      <protection/>
    </xf>
    <xf numFmtId="0" fontId="3" fillId="0" borderId="0" xfId="19" applyFont="1" applyAlignment="1">
      <alignment horizontal="right"/>
      <protection/>
    </xf>
    <xf numFmtId="0" fontId="0" fillId="0" borderId="0" xfId="19" applyFont="1" applyBorder="1">
      <alignment/>
      <protection/>
    </xf>
    <xf numFmtId="0" fontId="0" fillId="0" borderId="0" xfId="19" applyFont="1" applyBorder="1" applyAlignment="1">
      <alignment horizontal="right"/>
      <protection/>
    </xf>
    <xf numFmtId="194" fontId="0" fillId="0" borderId="30" xfId="19" applyNumberFormat="1" applyFont="1" applyBorder="1" applyAlignment="1" applyProtection="1">
      <alignment horizontal="right"/>
      <protection/>
    </xf>
    <xf numFmtId="0" fontId="3" fillId="0" borderId="0" xfId="19" applyFont="1">
      <alignment/>
      <protection/>
    </xf>
    <xf numFmtId="182" fontId="3" fillId="0" borderId="0" xfId="19" applyNumberFormat="1" applyFont="1" applyProtection="1">
      <alignment/>
      <protection locked="0"/>
    </xf>
    <xf numFmtId="194" fontId="0" fillId="0" borderId="30" xfId="19" applyNumberFormat="1" applyFont="1" applyBorder="1" applyAlignment="1">
      <alignment horizontal="right"/>
      <protection/>
    </xf>
    <xf numFmtId="0" fontId="0" fillId="0" borderId="0" xfId="19" applyFont="1" applyAlignment="1">
      <alignment horizontal="right"/>
      <protection/>
    </xf>
    <xf numFmtId="194" fontId="0" fillId="0" borderId="0" xfId="19" applyNumberFormat="1" applyFont="1">
      <alignment/>
      <protection/>
    </xf>
    <xf numFmtId="182" fontId="0" fillId="0" borderId="0" xfId="19" applyNumberFormat="1" applyFont="1">
      <alignment/>
      <protection/>
    </xf>
    <xf numFmtId="194" fontId="0" fillId="0" borderId="30" xfId="19" applyNumberFormat="1" applyFont="1" applyBorder="1" applyAlignment="1" applyProtection="1">
      <alignment horizontal="right"/>
      <protection locked="0"/>
    </xf>
    <xf numFmtId="0" fontId="3" fillId="0" borderId="0" xfId="19" applyFont="1" applyAlignment="1">
      <alignment horizontal="right"/>
      <protection/>
    </xf>
    <xf numFmtId="194" fontId="3" fillId="0" borderId="0" xfId="19" applyNumberFormat="1" applyFont="1" applyProtection="1">
      <alignment/>
      <protection locked="0"/>
    </xf>
    <xf numFmtId="194" fontId="0" fillId="0" borderId="17" xfId="19" applyNumberFormat="1" applyFont="1" applyBorder="1" applyAlignment="1">
      <alignment horizontal="right"/>
      <protection/>
    </xf>
    <xf numFmtId="182" fontId="3" fillId="0" borderId="0" xfId="19" applyNumberFormat="1" applyFont="1" applyProtection="1">
      <alignment/>
      <protection locked="0"/>
    </xf>
    <xf numFmtId="182" fontId="0" fillId="0" borderId="30" xfId="19" applyNumberFormat="1" applyFont="1" applyBorder="1">
      <alignment/>
      <protection/>
    </xf>
    <xf numFmtId="194" fontId="0" fillId="0" borderId="30" xfId="19" applyNumberFormat="1" applyFont="1" applyBorder="1">
      <alignment/>
      <protection/>
    </xf>
    <xf numFmtId="0" fontId="0" fillId="0" borderId="30" xfId="19" applyFont="1" applyBorder="1">
      <alignment/>
      <protection/>
    </xf>
    <xf numFmtId="0" fontId="3" fillId="0" borderId="12" xfId="19" applyFont="1" applyBorder="1">
      <alignment/>
      <protection/>
    </xf>
    <xf numFmtId="0" fontId="0" fillId="0" borderId="31" xfId="19" applyFont="1" applyBorder="1">
      <alignment/>
      <protection/>
    </xf>
    <xf numFmtId="194" fontId="3" fillId="0" borderId="14" xfId="19" applyNumberFormat="1" applyFont="1" applyBorder="1" applyAlignment="1">
      <alignment horizontal="right"/>
      <protection/>
    </xf>
    <xf numFmtId="194" fontId="0" fillId="0" borderId="0" xfId="19" applyNumberFormat="1" applyFont="1" applyAlignment="1">
      <alignment horizontal="right"/>
      <protection/>
    </xf>
    <xf numFmtId="0" fontId="0" fillId="0" borderId="32" xfId="19" applyFont="1" applyBorder="1">
      <alignment/>
      <protection/>
    </xf>
    <xf numFmtId="194" fontId="3" fillId="0" borderId="30" xfId="19" applyNumberFormat="1" applyFont="1" applyBorder="1" applyAlignment="1" applyProtection="1">
      <alignment horizontal="right"/>
      <protection locked="0"/>
    </xf>
    <xf numFmtId="182" fontId="3" fillId="0" borderId="30" xfId="19" applyNumberFormat="1" applyFont="1" applyBorder="1" applyProtection="1">
      <alignment/>
      <protection locked="0"/>
    </xf>
    <xf numFmtId="194" fontId="0" fillId="0" borderId="0" xfId="19" applyNumberFormat="1" applyFont="1" applyProtection="1">
      <alignment/>
      <protection locked="0"/>
    </xf>
    <xf numFmtId="194" fontId="3" fillId="0" borderId="0" xfId="19" applyNumberFormat="1" applyFont="1">
      <alignment/>
      <protection/>
    </xf>
    <xf numFmtId="185" fontId="0" fillId="0" borderId="0" xfId="0" applyNumberFormat="1" applyAlignment="1">
      <alignment vertical="center"/>
    </xf>
    <xf numFmtId="0" fontId="0" fillId="0" borderId="0" xfId="0" applyNumberFormat="1" applyAlignment="1">
      <alignment vertical="center"/>
    </xf>
    <xf numFmtId="0" fontId="0" fillId="0" borderId="0" xfId="0" applyNumberFormat="1" applyAlignment="1">
      <alignment horizontal="center" vertical="center"/>
    </xf>
    <xf numFmtId="186" fontId="0" fillId="0" borderId="0" xfId="0" applyNumberFormat="1" applyAlignment="1">
      <alignment vertical="center"/>
    </xf>
    <xf numFmtId="185" fontId="3" fillId="0" borderId="0" xfId="0" applyNumberFormat="1" applyFont="1" applyAlignment="1">
      <alignment vertical="center"/>
    </xf>
    <xf numFmtId="0" fontId="3" fillId="0" borderId="0" xfId="0" applyNumberFormat="1" applyFont="1" applyAlignment="1">
      <alignment horizontal="center" vertical="center"/>
    </xf>
    <xf numFmtId="187" fontId="0" fillId="0" borderId="0" xfId="0" applyNumberFormat="1" applyAlignment="1">
      <alignment vertical="center"/>
    </xf>
    <xf numFmtId="0" fontId="2" fillId="0" borderId="33" xfId="0" applyFont="1" applyBorder="1" applyAlignment="1">
      <alignment vertical="center"/>
    </xf>
    <xf numFmtId="0" fontId="1" fillId="0" borderId="34" xfId="0" applyFont="1" applyBorder="1" applyAlignment="1" applyProtection="1">
      <alignment vertical="center"/>
      <protection locked="0"/>
    </xf>
    <xf numFmtId="0" fontId="1" fillId="0" borderId="35" xfId="0" applyFont="1" applyBorder="1" applyAlignment="1" applyProtection="1">
      <alignment vertical="center"/>
      <protection locked="0"/>
    </xf>
    <xf numFmtId="0" fontId="1" fillId="0" borderId="31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3" fillId="0" borderId="30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vertical="center"/>
    </xf>
    <xf numFmtId="180" fontId="1" fillId="0" borderId="36" xfId="0" applyNumberFormat="1" applyFont="1" applyBorder="1" applyAlignment="1">
      <alignment vertical="center"/>
    </xf>
    <xf numFmtId="180" fontId="1" fillId="0" borderId="17" xfId="0" applyNumberFormat="1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0" borderId="37" xfId="0" applyFont="1" applyBorder="1" applyAlignment="1">
      <alignment vertical="center"/>
    </xf>
    <xf numFmtId="0" fontId="1" fillId="0" borderId="19" xfId="0" applyFont="1" applyBorder="1" applyAlignment="1">
      <alignment horizontal="center" vertical="center"/>
    </xf>
    <xf numFmtId="0" fontId="1" fillId="0" borderId="4" xfId="0" applyFont="1" applyBorder="1" applyAlignment="1" applyProtection="1">
      <alignment vertical="center"/>
      <protection locked="0"/>
    </xf>
    <xf numFmtId="0" fontId="1" fillId="0" borderId="11" xfId="0" applyFont="1" applyBorder="1" applyAlignment="1" applyProtection="1">
      <alignment vertical="center"/>
      <protection locked="0"/>
    </xf>
    <xf numFmtId="0" fontId="1" fillId="0" borderId="20" xfId="0" applyFont="1" applyBorder="1" applyAlignment="1" applyProtection="1">
      <alignment vertical="center"/>
      <protection locked="0"/>
    </xf>
    <xf numFmtId="0" fontId="1" fillId="0" borderId="21" xfId="0" applyFont="1" applyBorder="1" applyAlignment="1" applyProtection="1">
      <alignment vertical="center"/>
      <protection locked="0"/>
    </xf>
    <xf numFmtId="0" fontId="1" fillId="0" borderId="32" xfId="0" applyFont="1" applyBorder="1" applyAlignment="1">
      <alignment vertical="center"/>
    </xf>
    <xf numFmtId="0" fontId="1" fillId="0" borderId="38" xfId="0" applyFont="1" applyBorder="1" applyAlignment="1">
      <alignment vertical="center"/>
    </xf>
    <xf numFmtId="0" fontId="1" fillId="0" borderId="8" xfId="0" applyFont="1" applyBorder="1" applyAlignment="1" applyProtection="1">
      <alignment vertical="center"/>
      <protection locked="0"/>
    </xf>
    <xf numFmtId="0" fontId="1" fillId="0" borderId="9" xfId="0" applyFont="1" applyBorder="1" applyAlignment="1" applyProtection="1">
      <alignment vertical="center"/>
      <protection locked="0"/>
    </xf>
    <xf numFmtId="0" fontId="2" fillId="0" borderId="39" xfId="0" applyFont="1" applyBorder="1" applyAlignment="1">
      <alignment vertical="center"/>
    </xf>
    <xf numFmtId="181" fontId="1" fillId="0" borderId="3" xfId="0" applyNumberFormat="1" applyFont="1" applyBorder="1" applyAlignment="1">
      <alignment vertical="center"/>
    </xf>
    <xf numFmtId="181" fontId="1" fillId="0" borderId="6" xfId="0" applyNumberFormat="1" applyFont="1" applyBorder="1" applyAlignment="1">
      <alignment vertical="center"/>
    </xf>
    <xf numFmtId="2" fontId="1" fillId="0" borderId="7" xfId="0" applyNumberFormat="1" applyFont="1" applyBorder="1" applyAlignment="1">
      <alignment vertical="center"/>
    </xf>
    <xf numFmtId="2" fontId="1" fillId="0" borderId="10" xfId="0" applyNumberFormat="1" applyFont="1" applyBorder="1" applyAlignment="1">
      <alignment vertical="center"/>
    </xf>
    <xf numFmtId="181" fontId="1" fillId="0" borderId="8" xfId="0" applyNumberFormat="1" applyFont="1" applyBorder="1" applyAlignment="1">
      <alignment vertical="center"/>
    </xf>
    <xf numFmtId="181" fontId="1" fillId="0" borderId="4" xfId="0" applyNumberFormat="1" applyFont="1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180" fontId="1" fillId="0" borderId="31" xfId="0" applyNumberFormat="1" applyFont="1" applyBorder="1" applyAlignment="1">
      <alignment vertical="center"/>
    </xf>
    <xf numFmtId="180" fontId="1" fillId="0" borderId="14" xfId="0" applyNumberFormat="1" applyFont="1" applyBorder="1" applyAlignment="1">
      <alignment vertical="center"/>
    </xf>
    <xf numFmtId="181" fontId="1" fillId="0" borderId="1" xfId="0" applyNumberFormat="1" applyFont="1" applyBorder="1" applyAlignment="1">
      <alignment vertical="center"/>
    </xf>
    <xf numFmtId="181" fontId="1" fillId="0" borderId="5" xfId="0" applyNumberFormat="1" applyFont="1" applyBorder="1" applyAlignment="1">
      <alignment vertical="center"/>
    </xf>
    <xf numFmtId="181" fontId="1" fillId="0" borderId="12" xfId="0" applyNumberFormat="1" applyFont="1" applyBorder="1" applyAlignment="1">
      <alignment vertical="center"/>
    </xf>
    <xf numFmtId="181" fontId="1" fillId="0" borderId="14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1" fillId="0" borderId="8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1" fillId="0" borderId="19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180" fontId="1" fillId="0" borderId="40" xfId="0" applyNumberFormat="1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36" xfId="0" applyFont="1" applyBorder="1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NumberFormat="1" applyAlignment="1">
      <alignment horizontal="right" vertical="center"/>
    </xf>
    <xf numFmtId="49" fontId="0" fillId="0" borderId="0" xfId="0" applyNumberFormat="1" applyAlignment="1">
      <alignment horizontal="center" vertical="center"/>
    </xf>
    <xf numFmtId="0" fontId="3" fillId="0" borderId="0" xfId="0" applyNumberFormat="1" applyFont="1" applyAlignment="1">
      <alignment horizontal="left" vertical="center"/>
    </xf>
    <xf numFmtId="0" fontId="3" fillId="0" borderId="0" xfId="0" applyNumberFormat="1" applyFont="1" applyBorder="1" applyAlignment="1">
      <alignment horizontal="center" vertical="center"/>
    </xf>
    <xf numFmtId="187" fontId="3" fillId="0" borderId="0" xfId="0" applyNumberFormat="1" applyFont="1" applyAlignment="1">
      <alignment horizontal="center" vertical="center"/>
    </xf>
    <xf numFmtId="0" fontId="0" fillId="0" borderId="30" xfId="0" applyNumberFormat="1" applyBorder="1" applyAlignment="1">
      <alignment horizontal="center" vertical="center"/>
    </xf>
    <xf numFmtId="190" fontId="0" fillId="0" borderId="30" xfId="0" applyNumberFormat="1" applyBorder="1" applyAlignment="1">
      <alignment horizontal="center" vertical="center"/>
    </xf>
    <xf numFmtId="189" fontId="0" fillId="0" borderId="0" xfId="0" applyNumberFormat="1" applyAlignment="1">
      <alignment vertical="center"/>
    </xf>
    <xf numFmtId="0" fontId="3" fillId="0" borderId="0" xfId="0" applyNumberFormat="1" applyFont="1" applyAlignment="1">
      <alignment vertical="center"/>
    </xf>
    <xf numFmtId="180" fontId="0" fillId="0" borderId="0" xfId="0" applyNumberFormat="1" applyBorder="1" applyAlignment="1">
      <alignment vertical="center"/>
    </xf>
    <xf numFmtId="187" fontId="0" fillId="0" borderId="30" xfId="0" applyNumberFormat="1" applyBorder="1" applyAlignment="1">
      <alignment vertical="center"/>
    </xf>
    <xf numFmtId="187" fontId="0" fillId="0" borderId="0" xfId="0" applyNumberFormat="1" applyBorder="1" applyAlignment="1">
      <alignment vertical="center"/>
    </xf>
    <xf numFmtId="0" fontId="0" fillId="0" borderId="0" xfId="0" applyNumberFormat="1" applyBorder="1" applyAlignment="1">
      <alignment horizontal="center" vertical="center"/>
    </xf>
    <xf numFmtId="188" fontId="0" fillId="0" borderId="0" xfId="0" applyNumberFormat="1" applyAlignment="1">
      <alignment vertical="center"/>
    </xf>
    <xf numFmtId="49" fontId="3" fillId="0" borderId="0" xfId="0" applyNumberFormat="1" applyFont="1" applyBorder="1" applyAlignment="1">
      <alignment horizontal="center" vertical="center"/>
    </xf>
    <xf numFmtId="0" fontId="0" fillId="0" borderId="0" xfId="0" applyNumberFormat="1" applyBorder="1" applyAlignment="1">
      <alignment horizontal="left" vertical="center"/>
    </xf>
    <xf numFmtId="4" fontId="3" fillId="0" borderId="30" xfId="0" applyNumberFormat="1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 vertical="center"/>
    </xf>
    <xf numFmtId="187" fontId="0" fillId="0" borderId="0" xfId="0" applyNumberFormat="1" applyBorder="1" applyAlignment="1">
      <alignment horizontal="center" vertical="center"/>
    </xf>
    <xf numFmtId="189" fontId="3" fillId="0" borderId="0" xfId="0" applyNumberFormat="1" applyFont="1" applyBorder="1" applyAlignment="1">
      <alignment horizontal="left" vertical="center"/>
    </xf>
    <xf numFmtId="189" fontId="3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left" vertical="center"/>
    </xf>
    <xf numFmtId="189" fontId="0" fillId="0" borderId="0" xfId="0" applyNumberFormat="1" applyBorder="1" applyAlignment="1">
      <alignment horizontal="center" vertical="center"/>
    </xf>
    <xf numFmtId="193" fontId="0" fillId="0" borderId="0" xfId="0" applyNumberFormat="1" applyBorder="1" applyAlignment="1">
      <alignment horizontal="left" vertical="center"/>
    </xf>
    <xf numFmtId="193" fontId="0" fillId="0" borderId="0" xfId="0" applyNumberFormat="1" applyAlignment="1">
      <alignment vertical="center"/>
    </xf>
    <xf numFmtId="193" fontId="3" fillId="0" borderId="0" xfId="0" applyNumberFormat="1" applyFont="1" applyBorder="1" applyAlignment="1">
      <alignment horizontal="left" vertical="center"/>
    </xf>
    <xf numFmtId="193" fontId="3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187" fontId="0" fillId="0" borderId="0" xfId="0" applyNumberFormat="1" applyAlignment="1">
      <alignment horizontal="center" vertical="center"/>
    </xf>
    <xf numFmtId="0" fontId="0" fillId="0" borderId="0" xfId="19" applyFont="1" applyAlignment="1">
      <alignment horizontal="center"/>
      <protection/>
    </xf>
    <xf numFmtId="0" fontId="6" fillId="0" borderId="0" xfId="19" applyFont="1" applyBorder="1" applyAlignment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Draft Survey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26</xdr:row>
      <xdr:rowOff>9525</xdr:rowOff>
    </xdr:from>
    <xdr:to>
      <xdr:col>7</xdr:col>
      <xdr:colOff>247650</xdr:colOff>
      <xdr:row>29</xdr:row>
      <xdr:rowOff>9525</xdr:rowOff>
    </xdr:to>
    <xdr:sp>
      <xdr:nvSpPr>
        <xdr:cNvPr id="1" name="Rectangle 1"/>
        <xdr:cNvSpPr>
          <a:spLocks/>
        </xdr:cNvSpPr>
      </xdr:nvSpPr>
      <xdr:spPr>
        <a:xfrm>
          <a:off x="457200" y="4219575"/>
          <a:ext cx="3581400" cy="485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695325</xdr:colOff>
      <xdr:row>26</xdr:row>
      <xdr:rowOff>9525</xdr:rowOff>
    </xdr:from>
    <xdr:to>
      <xdr:col>7</xdr:col>
      <xdr:colOff>57150</xdr:colOff>
      <xdr:row>29</xdr:row>
      <xdr:rowOff>9525</xdr:rowOff>
    </xdr:to>
    <xdr:sp>
      <xdr:nvSpPr>
        <xdr:cNvPr id="2" name="Rectangle 2"/>
        <xdr:cNvSpPr>
          <a:spLocks/>
        </xdr:cNvSpPr>
      </xdr:nvSpPr>
      <xdr:spPr>
        <a:xfrm>
          <a:off x="2667000" y="4219575"/>
          <a:ext cx="1181100" cy="485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276225</xdr:colOff>
      <xdr:row>26</xdr:row>
      <xdr:rowOff>9525</xdr:rowOff>
    </xdr:from>
    <xdr:to>
      <xdr:col>2</xdr:col>
      <xdr:colOff>323850</xdr:colOff>
      <xdr:row>29</xdr:row>
      <xdr:rowOff>9525</xdr:rowOff>
    </xdr:to>
    <xdr:sp>
      <xdr:nvSpPr>
        <xdr:cNvPr id="3" name="Rectangle 3"/>
        <xdr:cNvSpPr>
          <a:spLocks/>
        </xdr:cNvSpPr>
      </xdr:nvSpPr>
      <xdr:spPr>
        <a:xfrm>
          <a:off x="714375" y="4219575"/>
          <a:ext cx="762000" cy="485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0</xdr:colOff>
      <xdr:row>26</xdr:row>
      <xdr:rowOff>104775</xdr:rowOff>
    </xdr:from>
    <xdr:to>
      <xdr:col>6</xdr:col>
      <xdr:colOff>171450</xdr:colOff>
      <xdr:row>29</xdr:row>
      <xdr:rowOff>19050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2676525" y="4314825"/>
          <a:ext cx="10382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No 2
LCG=-26,90 m</a:t>
          </a:r>
        </a:p>
      </xdr:txBody>
    </xdr:sp>
    <xdr:clientData/>
  </xdr:twoCellAnchor>
  <xdr:twoCellAnchor>
    <xdr:from>
      <xdr:col>1</xdr:col>
      <xdr:colOff>295275</xdr:colOff>
      <xdr:row>26</xdr:row>
      <xdr:rowOff>57150</xdr:rowOff>
    </xdr:from>
    <xdr:to>
      <xdr:col>2</xdr:col>
      <xdr:colOff>295275</xdr:colOff>
      <xdr:row>28</xdr:row>
      <xdr:rowOff>133350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733425" y="4267200"/>
          <a:ext cx="7143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No4
LCG=12,25m</a:t>
          </a:r>
        </a:p>
      </xdr:txBody>
    </xdr:sp>
    <xdr:clientData/>
  </xdr:twoCellAnchor>
  <xdr:twoCellAnchor>
    <xdr:from>
      <xdr:col>3</xdr:col>
      <xdr:colOff>57150</xdr:colOff>
      <xdr:row>27</xdr:row>
      <xdr:rowOff>19050</xdr:rowOff>
    </xdr:from>
    <xdr:to>
      <xdr:col>4</xdr:col>
      <xdr:colOff>0</xdr:colOff>
      <xdr:row>28</xdr:row>
      <xdr:rowOff>28575</xdr:rowOff>
    </xdr:to>
    <xdr:sp>
      <xdr:nvSpPr>
        <xdr:cNvPr id="6" name="TextBox 7"/>
        <xdr:cNvSpPr txBox="1">
          <a:spLocks noChangeArrowheads="1"/>
        </xdr:cNvSpPr>
      </xdr:nvSpPr>
      <xdr:spPr>
        <a:xfrm>
          <a:off x="2028825" y="4391025"/>
          <a:ext cx="6477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CF= -0,40</a:t>
          </a:r>
        </a:p>
      </xdr:txBody>
    </xdr:sp>
    <xdr:clientData/>
  </xdr:twoCellAnchor>
  <xdr:twoCellAnchor>
    <xdr:from>
      <xdr:col>2</xdr:col>
      <xdr:colOff>685800</xdr:colOff>
      <xdr:row>26</xdr:row>
      <xdr:rowOff>152400</xdr:rowOff>
    </xdr:from>
    <xdr:to>
      <xdr:col>3</xdr:col>
      <xdr:colOff>114300</xdr:colOff>
      <xdr:row>28</xdr:row>
      <xdr:rowOff>19050</xdr:rowOff>
    </xdr:to>
    <xdr:sp>
      <xdr:nvSpPr>
        <xdr:cNvPr id="7" name="TextBox 8"/>
        <xdr:cNvSpPr txBox="1">
          <a:spLocks noChangeArrowheads="1"/>
        </xdr:cNvSpPr>
      </xdr:nvSpPr>
      <xdr:spPr>
        <a:xfrm>
          <a:off x="1838325" y="4362450"/>
          <a:ext cx="2476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k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26</xdr:row>
      <xdr:rowOff>9525</xdr:rowOff>
    </xdr:from>
    <xdr:to>
      <xdr:col>7</xdr:col>
      <xdr:colOff>247650</xdr:colOff>
      <xdr:row>29</xdr:row>
      <xdr:rowOff>9525</xdr:rowOff>
    </xdr:to>
    <xdr:sp>
      <xdr:nvSpPr>
        <xdr:cNvPr id="1" name="Rectangle 1"/>
        <xdr:cNvSpPr>
          <a:spLocks/>
        </xdr:cNvSpPr>
      </xdr:nvSpPr>
      <xdr:spPr>
        <a:xfrm>
          <a:off x="457200" y="4219575"/>
          <a:ext cx="3686175" cy="485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695325</xdr:colOff>
      <xdr:row>26</xdr:row>
      <xdr:rowOff>9525</xdr:rowOff>
    </xdr:from>
    <xdr:to>
      <xdr:col>7</xdr:col>
      <xdr:colOff>57150</xdr:colOff>
      <xdr:row>29</xdr:row>
      <xdr:rowOff>9525</xdr:rowOff>
    </xdr:to>
    <xdr:sp>
      <xdr:nvSpPr>
        <xdr:cNvPr id="2" name="Rectangle 2"/>
        <xdr:cNvSpPr>
          <a:spLocks/>
        </xdr:cNvSpPr>
      </xdr:nvSpPr>
      <xdr:spPr>
        <a:xfrm>
          <a:off x="2771775" y="4219575"/>
          <a:ext cx="1181100" cy="485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276225</xdr:colOff>
      <xdr:row>26</xdr:row>
      <xdr:rowOff>9525</xdr:rowOff>
    </xdr:from>
    <xdr:to>
      <xdr:col>2</xdr:col>
      <xdr:colOff>323850</xdr:colOff>
      <xdr:row>29</xdr:row>
      <xdr:rowOff>9525</xdr:rowOff>
    </xdr:to>
    <xdr:sp>
      <xdr:nvSpPr>
        <xdr:cNvPr id="3" name="Rectangle 3"/>
        <xdr:cNvSpPr>
          <a:spLocks/>
        </xdr:cNvSpPr>
      </xdr:nvSpPr>
      <xdr:spPr>
        <a:xfrm>
          <a:off x="714375" y="4219575"/>
          <a:ext cx="762000" cy="485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0</xdr:colOff>
      <xdr:row>26</xdr:row>
      <xdr:rowOff>104775</xdr:rowOff>
    </xdr:from>
    <xdr:to>
      <xdr:col>6</xdr:col>
      <xdr:colOff>171450</xdr:colOff>
      <xdr:row>29</xdr:row>
      <xdr:rowOff>19050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2781300" y="4314825"/>
          <a:ext cx="10382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No 2
LCG=-26,90 m</a:t>
          </a:r>
        </a:p>
      </xdr:txBody>
    </xdr:sp>
    <xdr:clientData/>
  </xdr:twoCellAnchor>
  <xdr:twoCellAnchor>
    <xdr:from>
      <xdr:col>1</xdr:col>
      <xdr:colOff>295275</xdr:colOff>
      <xdr:row>26</xdr:row>
      <xdr:rowOff>57150</xdr:rowOff>
    </xdr:from>
    <xdr:to>
      <xdr:col>2</xdr:col>
      <xdr:colOff>295275</xdr:colOff>
      <xdr:row>28</xdr:row>
      <xdr:rowOff>133350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733425" y="4267200"/>
          <a:ext cx="7143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No4
LCG=12,25m</a:t>
          </a:r>
        </a:p>
      </xdr:txBody>
    </xdr:sp>
    <xdr:clientData/>
  </xdr:twoCellAnchor>
  <xdr:twoCellAnchor>
    <xdr:from>
      <xdr:col>3</xdr:col>
      <xdr:colOff>57150</xdr:colOff>
      <xdr:row>27</xdr:row>
      <xdr:rowOff>19050</xdr:rowOff>
    </xdr:from>
    <xdr:to>
      <xdr:col>4</xdr:col>
      <xdr:colOff>0</xdr:colOff>
      <xdr:row>28</xdr:row>
      <xdr:rowOff>28575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2133600" y="4391025"/>
          <a:ext cx="6477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CF= -0,85</a:t>
          </a:r>
        </a:p>
      </xdr:txBody>
    </xdr:sp>
    <xdr:clientData/>
  </xdr:twoCellAnchor>
  <xdr:twoCellAnchor>
    <xdr:from>
      <xdr:col>2</xdr:col>
      <xdr:colOff>685800</xdr:colOff>
      <xdr:row>26</xdr:row>
      <xdr:rowOff>152400</xdr:rowOff>
    </xdr:from>
    <xdr:to>
      <xdr:col>3</xdr:col>
      <xdr:colOff>114300</xdr:colOff>
      <xdr:row>28</xdr:row>
      <xdr:rowOff>19050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1838325" y="4362450"/>
          <a:ext cx="3524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k</a:t>
          </a:r>
        </a:p>
      </xdr:txBody>
    </xdr:sp>
    <xdr:clientData/>
  </xdr:twoCellAnchor>
  <xdr:twoCellAnchor>
    <xdr:from>
      <xdr:col>2</xdr:col>
      <xdr:colOff>904875</xdr:colOff>
      <xdr:row>23</xdr:row>
      <xdr:rowOff>123825</xdr:rowOff>
    </xdr:from>
    <xdr:to>
      <xdr:col>3</xdr:col>
      <xdr:colOff>409575</xdr:colOff>
      <xdr:row>24</xdr:row>
      <xdr:rowOff>57150</xdr:rowOff>
    </xdr:to>
    <xdr:sp>
      <xdr:nvSpPr>
        <xdr:cNvPr id="8" name="Line 8"/>
        <xdr:cNvSpPr>
          <a:spLocks/>
        </xdr:cNvSpPr>
      </xdr:nvSpPr>
      <xdr:spPr>
        <a:xfrm rot="10509247" flipV="1">
          <a:off x="2057400" y="3848100"/>
          <a:ext cx="42862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26</xdr:row>
      <xdr:rowOff>9525</xdr:rowOff>
    </xdr:from>
    <xdr:to>
      <xdr:col>7</xdr:col>
      <xdr:colOff>247650</xdr:colOff>
      <xdr:row>29</xdr:row>
      <xdr:rowOff>9525</xdr:rowOff>
    </xdr:to>
    <xdr:sp>
      <xdr:nvSpPr>
        <xdr:cNvPr id="1" name="Rectangle 1"/>
        <xdr:cNvSpPr>
          <a:spLocks/>
        </xdr:cNvSpPr>
      </xdr:nvSpPr>
      <xdr:spPr>
        <a:xfrm>
          <a:off x="457200" y="4219575"/>
          <a:ext cx="3686175" cy="485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695325</xdr:colOff>
      <xdr:row>26</xdr:row>
      <xdr:rowOff>9525</xdr:rowOff>
    </xdr:from>
    <xdr:to>
      <xdr:col>7</xdr:col>
      <xdr:colOff>57150</xdr:colOff>
      <xdr:row>29</xdr:row>
      <xdr:rowOff>9525</xdr:rowOff>
    </xdr:to>
    <xdr:sp>
      <xdr:nvSpPr>
        <xdr:cNvPr id="2" name="Rectangle 2"/>
        <xdr:cNvSpPr>
          <a:spLocks/>
        </xdr:cNvSpPr>
      </xdr:nvSpPr>
      <xdr:spPr>
        <a:xfrm>
          <a:off x="2771775" y="4219575"/>
          <a:ext cx="1181100" cy="485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276225</xdr:colOff>
      <xdr:row>26</xdr:row>
      <xdr:rowOff>9525</xdr:rowOff>
    </xdr:from>
    <xdr:to>
      <xdr:col>2</xdr:col>
      <xdr:colOff>323850</xdr:colOff>
      <xdr:row>29</xdr:row>
      <xdr:rowOff>9525</xdr:rowOff>
    </xdr:to>
    <xdr:sp>
      <xdr:nvSpPr>
        <xdr:cNvPr id="3" name="Rectangle 3"/>
        <xdr:cNvSpPr>
          <a:spLocks/>
        </xdr:cNvSpPr>
      </xdr:nvSpPr>
      <xdr:spPr>
        <a:xfrm>
          <a:off x="714375" y="4219575"/>
          <a:ext cx="762000" cy="485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0</xdr:colOff>
      <xdr:row>26</xdr:row>
      <xdr:rowOff>104775</xdr:rowOff>
    </xdr:from>
    <xdr:to>
      <xdr:col>6</xdr:col>
      <xdr:colOff>171450</xdr:colOff>
      <xdr:row>29</xdr:row>
      <xdr:rowOff>19050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2781300" y="4314825"/>
          <a:ext cx="10382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No 2
LCG=-26,81 m</a:t>
          </a:r>
        </a:p>
      </xdr:txBody>
    </xdr:sp>
    <xdr:clientData/>
  </xdr:twoCellAnchor>
  <xdr:twoCellAnchor>
    <xdr:from>
      <xdr:col>1</xdr:col>
      <xdr:colOff>295275</xdr:colOff>
      <xdr:row>26</xdr:row>
      <xdr:rowOff>57150</xdr:rowOff>
    </xdr:from>
    <xdr:to>
      <xdr:col>2</xdr:col>
      <xdr:colOff>295275</xdr:colOff>
      <xdr:row>28</xdr:row>
      <xdr:rowOff>133350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733425" y="4267200"/>
          <a:ext cx="7143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No4
LCG=12,16m</a:t>
          </a:r>
        </a:p>
      </xdr:txBody>
    </xdr:sp>
    <xdr:clientData/>
  </xdr:twoCellAnchor>
  <xdr:twoCellAnchor>
    <xdr:from>
      <xdr:col>2</xdr:col>
      <xdr:colOff>428625</xdr:colOff>
      <xdr:row>26</xdr:row>
      <xdr:rowOff>133350</xdr:rowOff>
    </xdr:from>
    <xdr:to>
      <xdr:col>3</xdr:col>
      <xdr:colOff>152400</xdr:colOff>
      <xdr:row>27</xdr:row>
      <xdr:rowOff>142875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1581150" y="4343400"/>
          <a:ext cx="6477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CF=0,56</a:t>
          </a:r>
        </a:p>
      </xdr:txBody>
    </xdr:sp>
    <xdr:clientData/>
  </xdr:twoCellAnchor>
  <xdr:twoCellAnchor>
    <xdr:from>
      <xdr:col>3</xdr:col>
      <xdr:colOff>47625</xdr:colOff>
      <xdr:row>26</xdr:row>
      <xdr:rowOff>152400</xdr:rowOff>
    </xdr:from>
    <xdr:to>
      <xdr:col>3</xdr:col>
      <xdr:colOff>400050</xdr:colOff>
      <xdr:row>28</xdr:row>
      <xdr:rowOff>19050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2124075" y="4362450"/>
          <a:ext cx="3524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k</a:t>
          </a:r>
        </a:p>
      </xdr:txBody>
    </xdr:sp>
    <xdr:clientData/>
  </xdr:twoCellAnchor>
  <xdr:twoCellAnchor>
    <xdr:from>
      <xdr:col>2</xdr:col>
      <xdr:colOff>904875</xdr:colOff>
      <xdr:row>23</xdr:row>
      <xdr:rowOff>123825</xdr:rowOff>
    </xdr:from>
    <xdr:to>
      <xdr:col>3</xdr:col>
      <xdr:colOff>409575</xdr:colOff>
      <xdr:row>24</xdr:row>
      <xdr:rowOff>57150</xdr:rowOff>
    </xdr:to>
    <xdr:sp>
      <xdr:nvSpPr>
        <xdr:cNvPr id="8" name="Line 8"/>
        <xdr:cNvSpPr>
          <a:spLocks/>
        </xdr:cNvSpPr>
      </xdr:nvSpPr>
      <xdr:spPr>
        <a:xfrm rot="10509247" flipV="1">
          <a:off x="2057400" y="3848100"/>
          <a:ext cx="42862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25</xdr:row>
      <xdr:rowOff>9525</xdr:rowOff>
    </xdr:from>
    <xdr:to>
      <xdr:col>7</xdr:col>
      <xdr:colOff>247650</xdr:colOff>
      <xdr:row>28</xdr:row>
      <xdr:rowOff>9525</xdr:rowOff>
    </xdr:to>
    <xdr:sp>
      <xdr:nvSpPr>
        <xdr:cNvPr id="1" name="Rectangle 1"/>
        <xdr:cNvSpPr>
          <a:spLocks/>
        </xdr:cNvSpPr>
      </xdr:nvSpPr>
      <xdr:spPr>
        <a:xfrm>
          <a:off x="523875" y="4057650"/>
          <a:ext cx="3686175" cy="485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695325</xdr:colOff>
      <xdr:row>25</xdr:row>
      <xdr:rowOff>9525</xdr:rowOff>
    </xdr:from>
    <xdr:to>
      <xdr:col>7</xdr:col>
      <xdr:colOff>57150</xdr:colOff>
      <xdr:row>28</xdr:row>
      <xdr:rowOff>9525</xdr:rowOff>
    </xdr:to>
    <xdr:sp>
      <xdr:nvSpPr>
        <xdr:cNvPr id="2" name="Rectangle 2"/>
        <xdr:cNvSpPr>
          <a:spLocks/>
        </xdr:cNvSpPr>
      </xdr:nvSpPr>
      <xdr:spPr>
        <a:xfrm>
          <a:off x="2838450" y="4057650"/>
          <a:ext cx="1181100" cy="485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276225</xdr:colOff>
      <xdr:row>25</xdr:row>
      <xdr:rowOff>9525</xdr:rowOff>
    </xdr:from>
    <xdr:to>
      <xdr:col>2</xdr:col>
      <xdr:colOff>323850</xdr:colOff>
      <xdr:row>28</xdr:row>
      <xdr:rowOff>9525</xdr:rowOff>
    </xdr:to>
    <xdr:sp>
      <xdr:nvSpPr>
        <xdr:cNvPr id="3" name="Rectangle 3"/>
        <xdr:cNvSpPr>
          <a:spLocks/>
        </xdr:cNvSpPr>
      </xdr:nvSpPr>
      <xdr:spPr>
        <a:xfrm>
          <a:off x="781050" y="4057650"/>
          <a:ext cx="762000" cy="485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0</xdr:colOff>
      <xdr:row>25</xdr:row>
      <xdr:rowOff>104775</xdr:rowOff>
    </xdr:from>
    <xdr:to>
      <xdr:col>6</xdr:col>
      <xdr:colOff>171450</xdr:colOff>
      <xdr:row>28</xdr:row>
      <xdr:rowOff>19050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2847975" y="4152900"/>
          <a:ext cx="10382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No 2
LCG=-26,81 m</a:t>
          </a:r>
        </a:p>
      </xdr:txBody>
    </xdr:sp>
    <xdr:clientData/>
  </xdr:twoCellAnchor>
  <xdr:twoCellAnchor>
    <xdr:from>
      <xdr:col>1</xdr:col>
      <xdr:colOff>295275</xdr:colOff>
      <xdr:row>25</xdr:row>
      <xdr:rowOff>57150</xdr:rowOff>
    </xdr:from>
    <xdr:to>
      <xdr:col>2</xdr:col>
      <xdr:colOff>295275</xdr:colOff>
      <xdr:row>27</xdr:row>
      <xdr:rowOff>133350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800100" y="4105275"/>
          <a:ext cx="7143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No4
LCG=12,16m</a:t>
          </a:r>
        </a:p>
      </xdr:txBody>
    </xdr:sp>
    <xdr:clientData/>
  </xdr:twoCellAnchor>
  <xdr:twoCellAnchor>
    <xdr:from>
      <xdr:col>2</xdr:col>
      <xdr:colOff>409575</xdr:colOff>
      <xdr:row>26</xdr:row>
      <xdr:rowOff>28575</xdr:rowOff>
    </xdr:from>
    <xdr:to>
      <xdr:col>3</xdr:col>
      <xdr:colOff>133350</xdr:colOff>
      <xdr:row>27</xdr:row>
      <xdr:rowOff>38100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1628775" y="4238625"/>
          <a:ext cx="6477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CF= 1,44</a:t>
          </a:r>
        </a:p>
      </xdr:txBody>
    </xdr:sp>
    <xdr:clientData/>
  </xdr:twoCellAnchor>
  <xdr:twoCellAnchor>
    <xdr:from>
      <xdr:col>2</xdr:col>
      <xdr:colOff>904875</xdr:colOff>
      <xdr:row>26</xdr:row>
      <xdr:rowOff>19050</xdr:rowOff>
    </xdr:from>
    <xdr:to>
      <xdr:col>3</xdr:col>
      <xdr:colOff>333375</xdr:colOff>
      <xdr:row>27</xdr:row>
      <xdr:rowOff>47625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2124075" y="4229100"/>
          <a:ext cx="3524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k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7"/>
  <sheetViews>
    <sheetView tabSelected="1" zoomScale="85" zoomScaleNormal="85" workbookViewId="0" topLeftCell="A1">
      <selection activeCell="H24" sqref="H24"/>
    </sheetView>
  </sheetViews>
  <sheetFormatPr defaultColWidth="9.33203125" defaultRowHeight="12.75"/>
  <cols>
    <col min="1" max="1" width="22.5" style="14" customWidth="1"/>
    <col min="2" max="2" width="5.5" style="14" customWidth="1"/>
    <col min="3" max="4" width="9.5" style="14" bestFit="1" customWidth="1"/>
    <col min="5" max="5" width="10.33203125" style="14" customWidth="1"/>
    <col min="6" max="6" width="10.83203125" style="14" customWidth="1"/>
    <col min="7" max="7" width="7.16015625" style="14" customWidth="1"/>
    <col min="8" max="8" width="12" style="14" customWidth="1"/>
    <col min="9" max="9" width="9" style="14" customWidth="1"/>
    <col min="10" max="10" width="8.5" style="14" customWidth="1"/>
    <col min="11" max="11" width="7.66015625" style="14" customWidth="1"/>
    <col min="12" max="12" width="11.66015625" style="14" customWidth="1"/>
    <col min="13" max="13" width="9.33203125" style="14" customWidth="1"/>
    <col min="14" max="14" width="10.16015625" style="14" bestFit="1" customWidth="1"/>
    <col min="15" max="15" width="11.83203125" style="14" bestFit="1" customWidth="1"/>
    <col min="16" max="16384" width="9.33203125" style="14" customWidth="1"/>
  </cols>
  <sheetData>
    <row r="1" spans="1:11" s="4" customFormat="1" ht="12">
      <c r="A1" s="235" t="s">
        <v>0</v>
      </c>
      <c r="B1" s="234" t="s">
        <v>1</v>
      </c>
      <c r="C1" s="1" t="s">
        <v>2</v>
      </c>
      <c r="D1" s="2" t="s">
        <v>45</v>
      </c>
      <c r="E1" s="234" t="s">
        <v>38</v>
      </c>
      <c r="F1" s="234"/>
      <c r="G1" s="1" t="s">
        <v>4</v>
      </c>
      <c r="H1" s="1" t="s">
        <v>3</v>
      </c>
      <c r="I1" s="1" t="s">
        <v>5</v>
      </c>
      <c r="J1" s="3" t="s">
        <v>6</v>
      </c>
      <c r="K1" s="69" t="s">
        <v>76</v>
      </c>
    </row>
    <row r="2" spans="1:11" s="4" customFormat="1" ht="12.75" thickBot="1">
      <c r="A2" s="236"/>
      <c r="B2" s="237"/>
      <c r="C2" s="6" t="s">
        <v>7</v>
      </c>
      <c r="D2" s="6" t="s">
        <v>8</v>
      </c>
      <c r="E2" s="5" t="s">
        <v>9</v>
      </c>
      <c r="F2" s="5" t="s">
        <v>10</v>
      </c>
      <c r="G2" s="6" t="s">
        <v>8</v>
      </c>
      <c r="H2" s="6" t="s">
        <v>11</v>
      </c>
      <c r="I2" s="6" t="s">
        <v>11</v>
      </c>
      <c r="J2" s="7" t="s">
        <v>11</v>
      </c>
      <c r="K2" s="70" t="s">
        <v>11</v>
      </c>
    </row>
    <row r="3" spans="1:11" ht="12">
      <c r="A3" s="238" t="s">
        <v>12</v>
      </c>
      <c r="B3" s="239"/>
      <c r="C3" s="86">
        <v>4400</v>
      </c>
      <c r="D3" s="10">
        <v>6.95</v>
      </c>
      <c r="E3" s="11">
        <f>C3*D3</f>
        <v>30580</v>
      </c>
      <c r="F3" s="11"/>
      <c r="G3" s="9">
        <v>9.3</v>
      </c>
      <c r="H3" s="11">
        <f>C3*G3</f>
        <v>40920</v>
      </c>
      <c r="I3" s="12"/>
      <c r="J3" s="13"/>
      <c r="K3" s="71"/>
    </row>
    <row r="4" spans="1:11" ht="12.75" thickBot="1">
      <c r="A4" s="232" t="s">
        <v>13</v>
      </c>
      <c r="B4" s="233"/>
      <c r="C4" s="87">
        <v>150</v>
      </c>
      <c r="D4" s="17">
        <v>24.4</v>
      </c>
      <c r="E4" s="18">
        <f>C4*D4</f>
        <v>3660</v>
      </c>
      <c r="F4" s="18"/>
      <c r="G4" s="16">
        <v>8.75</v>
      </c>
      <c r="H4" s="18">
        <f>C4*G4</f>
        <v>1312.5</v>
      </c>
      <c r="I4" s="19"/>
      <c r="J4" s="20"/>
      <c r="K4" s="76"/>
    </row>
    <row r="5" spans="1:11" s="27" customFormat="1" ht="12.75" thickBot="1">
      <c r="A5" s="224" t="s">
        <v>14</v>
      </c>
      <c r="B5" s="225"/>
      <c r="C5" s="22">
        <f>SUM(C3:C4)</f>
        <v>4550</v>
      </c>
      <c r="D5" s="22"/>
      <c r="E5" s="23">
        <f>SUM(E3:E4)</f>
        <v>34240</v>
      </c>
      <c r="F5" s="26">
        <f>SUM(F3:F4)</f>
        <v>0</v>
      </c>
      <c r="G5" s="22"/>
      <c r="H5" s="25">
        <f>SUM(H3:H4)</f>
        <v>42232.5</v>
      </c>
      <c r="I5" s="26">
        <f>SUM(I3:I4)</f>
        <v>0</v>
      </c>
      <c r="J5" s="26">
        <f>SUM(J3:J4)</f>
        <v>0</v>
      </c>
      <c r="K5" s="26">
        <f>SUM(K3:K4)</f>
        <v>0</v>
      </c>
    </row>
    <row r="6" spans="1:15" ht="12.75" thickBot="1">
      <c r="A6" s="28" t="s">
        <v>39</v>
      </c>
      <c r="B6" s="29"/>
      <c r="C6" s="30"/>
      <c r="D6" s="30"/>
      <c r="E6" s="30"/>
      <c r="F6" s="30"/>
      <c r="G6" s="30"/>
      <c r="H6" s="30"/>
      <c r="I6" s="30"/>
      <c r="J6" s="31"/>
      <c r="K6" s="80"/>
      <c r="L6" s="32" t="s">
        <v>46</v>
      </c>
      <c r="M6" s="32" t="s">
        <v>77</v>
      </c>
      <c r="N6" s="32" t="s">
        <v>48</v>
      </c>
      <c r="O6" s="32" t="s">
        <v>49</v>
      </c>
    </row>
    <row r="7" spans="1:15" ht="12">
      <c r="A7" s="8" t="s">
        <v>15</v>
      </c>
      <c r="B7" s="33">
        <f>O7</f>
        <v>0</v>
      </c>
      <c r="C7" s="9"/>
      <c r="D7" s="10">
        <v>59.75</v>
      </c>
      <c r="E7" s="11">
        <f>C7*D7</f>
        <v>0</v>
      </c>
      <c r="F7" s="11"/>
      <c r="G7" s="9"/>
      <c r="H7" s="11">
        <f>C7*G7</f>
        <v>0</v>
      </c>
      <c r="I7" s="12"/>
      <c r="J7" s="13"/>
      <c r="K7" s="78"/>
      <c r="L7" s="84">
        <v>34.8</v>
      </c>
      <c r="M7" s="83">
        <v>1</v>
      </c>
      <c r="N7" s="83">
        <f>L7*M7</f>
        <v>34.8</v>
      </c>
      <c r="O7" s="35">
        <f>C7*100/N7/100</f>
        <v>0</v>
      </c>
    </row>
    <row r="8" spans="1:15" ht="12">
      <c r="A8" s="36" t="s">
        <v>16</v>
      </c>
      <c r="B8" s="37">
        <f>O8</f>
        <v>0</v>
      </c>
      <c r="C8" s="38"/>
      <c r="D8" s="39">
        <v>59.75</v>
      </c>
      <c r="E8" s="40">
        <f>C8*D8</f>
        <v>0</v>
      </c>
      <c r="F8" s="40"/>
      <c r="G8" s="38"/>
      <c r="H8" s="40">
        <f>C8*G8</f>
        <v>0</v>
      </c>
      <c r="I8" s="41"/>
      <c r="J8" s="42"/>
      <c r="K8" s="71"/>
      <c r="L8" s="84">
        <v>34.8</v>
      </c>
      <c r="M8" s="83">
        <v>1</v>
      </c>
      <c r="N8" s="83">
        <f>L8*M8</f>
        <v>34.8</v>
      </c>
      <c r="O8" s="35">
        <f>C8*100/N8/100</f>
        <v>0</v>
      </c>
    </row>
    <row r="9" spans="1:15" ht="12.75" thickBot="1">
      <c r="A9" s="15" t="s">
        <v>17</v>
      </c>
      <c r="B9" s="43">
        <f>O9</f>
        <v>0.9947643979057592</v>
      </c>
      <c r="C9" s="16">
        <v>57</v>
      </c>
      <c r="D9" s="17">
        <v>49.29</v>
      </c>
      <c r="E9" s="18">
        <f>C9*D9</f>
        <v>2809.5299999999997</v>
      </c>
      <c r="F9" s="18"/>
      <c r="G9" s="16"/>
      <c r="H9" s="18">
        <f>C9*G9</f>
        <v>0</v>
      </c>
      <c r="I9" s="19"/>
      <c r="J9" s="20"/>
      <c r="K9" s="76"/>
      <c r="L9" s="84">
        <v>57.3</v>
      </c>
      <c r="M9" s="83">
        <v>1</v>
      </c>
      <c r="N9" s="83">
        <f>L9*M9</f>
        <v>57.3</v>
      </c>
      <c r="O9" s="35">
        <f>C9*100/N9/100</f>
        <v>0.9947643979057592</v>
      </c>
    </row>
    <row r="10" spans="1:11" s="27" customFormat="1" ht="12.75" thickBot="1">
      <c r="A10" s="224" t="s">
        <v>14</v>
      </c>
      <c r="B10" s="225"/>
      <c r="C10" s="22">
        <f>SUM(C7:C9)</f>
        <v>57</v>
      </c>
      <c r="D10" s="22"/>
      <c r="E10" s="23">
        <f>SUM(E7:E9)</f>
        <v>2809.5299999999997</v>
      </c>
      <c r="F10" s="26">
        <f>SUM(F7:F9)</f>
        <v>0</v>
      </c>
      <c r="G10" s="22"/>
      <c r="H10" s="26">
        <f>SUM(H7:H9)</f>
        <v>0</v>
      </c>
      <c r="I10" s="26">
        <f>SUM(I7:I9)</f>
        <v>0</v>
      </c>
      <c r="J10" s="26">
        <f>SUM(J7:J9)</f>
        <v>0</v>
      </c>
      <c r="K10" s="26">
        <f>SUM(K7:K9)</f>
        <v>0</v>
      </c>
    </row>
    <row r="11" spans="1:15" ht="12.75" thickBot="1">
      <c r="A11" s="28" t="s">
        <v>40</v>
      </c>
      <c r="B11" s="29"/>
      <c r="C11" s="30"/>
      <c r="D11" s="30"/>
      <c r="E11" s="30"/>
      <c r="F11" s="30"/>
      <c r="G11" s="30"/>
      <c r="H11" s="30"/>
      <c r="I11" s="30"/>
      <c r="J11" s="31"/>
      <c r="K11" s="80"/>
      <c r="L11" s="32" t="s">
        <v>46</v>
      </c>
      <c r="M11" s="32" t="s">
        <v>77</v>
      </c>
      <c r="N11" s="32" t="s">
        <v>48</v>
      </c>
      <c r="O11" s="32" t="s">
        <v>49</v>
      </c>
    </row>
    <row r="12" spans="1:15" ht="12">
      <c r="A12" s="8" t="s">
        <v>18</v>
      </c>
      <c r="B12" s="33">
        <f>O12</f>
        <v>0</v>
      </c>
      <c r="C12" s="9"/>
      <c r="D12" s="10">
        <v>-60.77</v>
      </c>
      <c r="E12" s="11"/>
      <c r="F12" s="11">
        <f>C12*D12</f>
        <v>0</v>
      </c>
      <c r="G12" s="9"/>
      <c r="H12" s="11">
        <f>C12*G12</f>
        <v>0</v>
      </c>
      <c r="I12" s="12"/>
      <c r="J12" s="13"/>
      <c r="K12" s="78"/>
      <c r="L12" s="84">
        <v>467.9</v>
      </c>
      <c r="M12" s="14">
        <v>0.935</v>
      </c>
      <c r="N12" s="83">
        <f>L12*M12</f>
        <v>437.4865</v>
      </c>
      <c r="O12" s="85">
        <f>C12*100/N12/100</f>
        <v>0</v>
      </c>
    </row>
    <row r="13" spans="1:15" ht="12">
      <c r="A13" s="36" t="s">
        <v>19</v>
      </c>
      <c r="B13" s="37">
        <f>O13</f>
        <v>0.7335519318090123</v>
      </c>
      <c r="C13" s="38">
        <v>200</v>
      </c>
      <c r="D13" s="39">
        <v>16.52</v>
      </c>
      <c r="E13" s="40">
        <f>C13*D13</f>
        <v>3304</v>
      </c>
      <c r="F13" s="40"/>
      <c r="G13" s="38"/>
      <c r="H13" s="40">
        <f>C13*G13</f>
        <v>0</v>
      </c>
      <c r="I13" s="41"/>
      <c r="J13" s="42"/>
      <c r="K13" s="71"/>
      <c r="L13" s="84">
        <f>145.8*2</f>
        <v>291.6</v>
      </c>
      <c r="M13" s="14">
        <v>0.935</v>
      </c>
      <c r="N13" s="83">
        <f>L13*M13</f>
        <v>272.646</v>
      </c>
      <c r="O13" s="85">
        <f>C13*100/N13/100</f>
        <v>0.7335519318090123</v>
      </c>
    </row>
    <row r="14" spans="1:15" ht="12">
      <c r="A14" s="36" t="s">
        <v>20</v>
      </c>
      <c r="B14" s="37">
        <f>O14</f>
        <v>0</v>
      </c>
      <c r="C14" s="38"/>
      <c r="D14" s="39">
        <v>32</v>
      </c>
      <c r="E14" s="40">
        <f>C14*D14</f>
        <v>0</v>
      </c>
      <c r="F14" s="40"/>
      <c r="G14" s="38"/>
      <c r="H14" s="40">
        <f>C14*G14</f>
        <v>0</v>
      </c>
      <c r="I14" s="41"/>
      <c r="J14" s="42"/>
      <c r="K14" s="71"/>
      <c r="L14" s="84">
        <f>166.4*2</f>
        <v>332.8</v>
      </c>
      <c r="M14" s="14">
        <v>0.935</v>
      </c>
      <c r="N14" s="83">
        <f>L14*M14</f>
        <v>311.168</v>
      </c>
      <c r="O14" s="85">
        <f>C14*100/N14/100</f>
        <v>0</v>
      </c>
    </row>
    <row r="15" spans="1:15" ht="12">
      <c r="A15" s="36" t="s">
        <v>21</v>
      </c>
      <c r="B15" s="37">
        <f>O15</f>
        <v>0</v>
      </c>
      <c r="C15" s="38"/>
      <c r="D15" s="39">
        <v>45.56</v>
      </c>
      <c r="E15" s="40">
        <f>C15*D15</f>
        <v>0</v>
      </c>
      <c r="F15" s="40"/>
      <c r="G15" s="38"/>
      <c r="H15" s="40">
        <f>C15*G15</f>
        <v>0</v>
      </c>
      <c r="I15" s="41"/>
      <c r="J15" s="42"/>
      <c r="K15" s="71"/>
      <c r="L15" s="84">
        <v>15.5</v>
      </c>
      <c r="M15" s="14">
        <v>0.935</v>
      </c>
      <c r="N15" s="83">
        <f>L15*M15</f>
        <v>14.492500000000001</v>
      </c>
      <c r="O15" s="85">
        <f>C15*100/N15/100</f>
        <v>0</v>
      </c>
    </row>
    <row r="16" spans="1:15" ht="12.75" thickBot="1">
      <c r="A16" s="15" t="s">
        <v>22</v>
      </c>
      <c r="B16" s="43">
        <f>O16</f>
        <v>0</v>
      </c>
      <c r="C16" s="16"/>
      <c r="D16" s="17">
        <v>45.55</v>
      </c>
      <c r="E16" s="18">
        <f>C16*D16</f>
        <v>0</v>
      </c>
      <c r="F16" s="18"/>
      <c r="G16" s="16"/>
      <c r="H16" s="18">
        <f>C16*G16</f>
        <v>0</v>
      </c>
      <c r="I16" s="19"/>
      <c r="J16" s="20"/>
      <c r="K16" s="71"/>
      <c r="L16" s="84">
        <v>15</v>
      </c>
      <c r="M16" s="14">
        <v>0.935</v>
      </c>
      <c r="N16" s="83">
        <f>L16*M16</f>
        <v>14.025</v>
      </c>
      <c r="O16" s="85">
        <f>C16*100/N16/100</f>
        <v>0</v>
      </c>
    </row>
    <row r="17" spans="1:11" s="27" customFormat="1" ht="12.75" thickBot="1">
      <c r="A17" s="224" t="s">
        <v>14</v>
      </c>
      <c r="B17" s="225"/>
      <c r="C17" s="22">
        <f>SUM(C12:C16)</f>
        <v>200</v>
      </c>
      <c r="D17" s="22"/>
      <c r="E17" s="23">
        <f>SUM(E12:E16)</f>
        <v>3304</v>
      </c>
      <c r="F17" s="24">
        <f>SUM(F12:F16)</f>
        <v>0</v>
      </c>
      <c r="G17" s="22"/>
      <c r="H17" s="26">
        <f>SUM(H12:H16)</f>
        <v>0</v>
      </c>
      <c r="I17" s="26">
        <f>SUM(I12:I16)</f>
        <v>0</v>
      </c>
      <c r="J17" s="26">
        <f>SUM(J12:J16)</f>
        <v>0</v>
      </c>
      <c r="K17" s="26">
        <f>SUM(K12:K16)</f>
        <v>0</v>
      </c>
    </row>
    <row r="18" spans="1:15" ht="12.75" thickBot="1">
      <c r="A18" s="28" t="s">
        <v>41</v>
      </c>
      <c r="B18" s="29"/>
      <c r="C18" s="30"/>
      <c r="D18" s="30"/>
      <c r="E18" s="30"/>
      <c r="F18" s="30"/>
      <c r="G18" s="30"/>
      <c r="H18" s="30"/>
      <c r="I18" s="30"/>
      <c r="J18" s="31"/>
      <c r="K18" s="72"/>
      <c r="L18" s="32" t="s">
        <v>46</v>
      </c>
      <c r="M18" s="32" t="s">
        <v>77</v>
      </c>
      <c r="N18" s="32" t="s">
        <v>48</v>
      </c>
      <c r="O18" s="32" t="s">
        <v>49</v>
      </c>
    </row>
    <row r="19" spans="1:15" ht="12.75" thickBot="1">
      <c r="A19" s="44" t="s">
        <v>23</v>
      </c>
      <c r="B19" s="45">
        <f>O19</f>
        <v>0</v>
      </c>
      <c r="C19" s="46"/>
      <c r="D19" s="47">
        <v>32.78</v>
      </c>
      <c r="E19" s="48">
        <f>C19*D19</f>
        <v>0</v>
      </c>
      <c r="F19" s="47"/>
      <c r="G19" s="46"/>
      <c r="H19" s="48">
        <f>C19*G19</f>
        <v>0</v>
      </c>
      <c r="I19" s="49"/>
      <c r="J19" s="50"/>
      <c r="K19" s="76"/>
      <c r="L19" s="34">
        <v>167.2</v>
      </c>
      <c r="M19" s="83">
        <v>0.87</v>
      </c>
      <c r="N19" s="83">
        <f>L19*M19</f>
        <v>145.464</v>
      </c>
      <c r="O19" s="85">
        <f>C19*100/N19/100</f>
        <v>0</v>
      </c>
    </row>
    <row r="20" spans="1:11" s="27" customFormat="1" ht="12.75" thickBot="1">
      <c r="A20" s="224" t="s">
        <v>14</v>
      </c>
      <c r="B20" s="225"/>
      <c r="C20" s="22">
        <f>SUM(C19)</f>
        <v>0</v>
      </c>
      <c r="D20" s="22"/>
      <c r="E20" s="26">
        <f>SUM(E19)</f>
        <v>0</v>
      </c>
      <c r="F20" s="24">
        <f>SUM(F19)</f>
        <v>0</v>
      </c>
      <c r="G20" s="22"/>
      <c r="H20" s="26">
        <f>SUM(H19)</f>
        <v>0</v>
      </c>
      <c r="I20" s="26">
        <f>SUM(I19)</f>
        <v>0</v>
      </c>
      <c r="J20" s="26">
        <f>SUM(J19)</f>
        <v>0</v>
      </c>
      <c r="K20" s="26">
        <f>SUM(K19)</f>
        <v>0</v>
      </c>
    </row>
    <row r="21" spans="1:15" ht="12.75" thickBot="1">
      <c r="A21" s="28" t="s">
        <v>42</v>
      </c>
      <c r="B21" s="29"/>
      <c r="C21" s="30"/>
      <c r="D21" s="30"/>
      <c r="E21" s="30"/>
      <c r="F21" s="30"/>
      <c r="G21" s="30"/>
      <c r="H21" s="30"/>
      <c r="I21" s="30"/>
      <c r="J21" s="31"/>
      <c r="K21" s="80"/>
      <c r="L21" s="32" t="s">
        <v>46</v>
      </c>
      <c r="M21" s="32" t="s">
        <v>77</v>
      </c>
      <c r="N21" s="32" t="s">
        <v>48</v>
      </c>
      <c r="O21" s="32" t="s">
        <v>49</v>
      </c>
    </row>
    <row r="22" spans="1:15" ht="12">
      <c r="A22" s="8" t="s">
        <v>24</v>
      </c>
      <c r="B22" s="33">
        <f>O22</f>
        <v>0</v>
      </c>
      <c r="C22" s="9"/>
      <c r="D22" s="10">
        <v>-66.38</v>
      </c>
      <c r="E22" s="11"/>
      <c r="F22" s="11">
        <f>C22*D22</f>
        <v>0</v>
      </c>
      <c r="G22" s="9"/>
      <c r="H22" s="10"/>
      <c r="I22" s="12"/>
      <c r="J22" s="13"/>
      <c r="K22" s="78"/>
      <c r="L22" s="84">
        <v>282.1</v>
      </c>
      <c r="M22" s="83">
        <v>1.025</v>
      </c>
      <c r="N22" s="83">
        <f>L22*M22</f>
        <v>289.1525</v>
      </c>
      <c r="O22" s="85">
        <f>C22*100/N22/100</f>
        <v>0</v>
      </c>
    </row>
    <row r="23" spans="1:15" ht="12">
      <c r="A23" s="36" t="s">
        <v>25</v>
      </c>
      <c r="B23" s="37">
        <f aca="true" t="shared" si="0" ref="B23:B29">O23</f>
        <v>0</v>
      </c>
      <c r="C23" s="38"/>
      <c r="D23" s="39">
        <v>-47.32</v>
      </c>
      <c r="E23" s="40"/>
      <c r="F23" s="40">
        <f>C23*D23</f>
        <v>0</v>
      </c>
      <c r="G23" s="38"/>
      <c r="H23" s="39"/>
      <c r="I23" s="41"/>
      <c r="J23" s="42"/>
      <c r="K23" s="71"/>
      <c r="L23" s="84">
        <v>383.7</v>
      </c>
      <c r="M23" s="83">
        <v>1.025</v>
      </c>
      <c r="N23" s="83">
        <f aca="true" t="shared" si="1" ref="N23:N29">L23*M23</f>
        <v>393.29249999999996</v>
      </c>
      <c r="O23" s="85">
        <f aca="true" t="shared" si="2" ref="O23:O29">C23*100/N23/100</f>
        <v>0</v>
      </c>
    </row>
    <row r="24" spans="1:15" ht="12">
      <c r="A24" s="36" t="s">
        <v>28</v>
      </c>
      <c r="B24" s="37">
        <f t="shared" si="0"/>
        <v>0</v>
      </c>
      <c r="C24" s="38"/>
      <c r="D24" s="39">
        <v>-26.27</v>
      </c>
      <c r="E24" s="40"/>
      <c r="F24" s="40">
        <f>C24*D24</f>
        <v>0</v>
      </c>
      <c r="G24" s="38"/>
      <c r="H24" s="39"/>
      <c r="I24" s="41"/>
      <c r="J24" s="42"/>
      <c r="K24" s="71"/>
      <c r="L24" s="84">
        <v>243.4</v>
      </c>
      <c r="M24" s="83">
        <v>1.025</v>
      </c>
      <c r="N24" s="83">
        <f t="shared" si="1"/>
        <v>249.48499999999999</v>
      </c>
      <c r="O24" s="85">
        <f t="shared" si="2"/>
        <v>0</v>
      </c>
    </row>
    <row r="25" spans="1:15" ht="12">
      <c r="A25" s="36" t="s">
        <v>27</v>
      </c>
      <c r="B25" s="37">
        <f t="shared" si="0"/>
        <v>0</v>
      </c>
      <c r="C25" s="38"/>
      <c r="D25" s="39">
        <v>-6.97</v>
      </c>
      <c r="E25" s="40"/>
      <c r="F25" s="40">
        <f>C25*D25</f>
        <v>0</v>
      </c>
      <c r="G25" s="38"/>
      <c r="H25" s="39"/>
      <c r="I25" s="41"/>
      <c r="J25" s="42"/>
      <c r="K25" s="71"/>
      <c r="L25" s="84">
        <v>215</v>
      </c>
      <c r="M25" s="83">
        <v>1.025</v>
      </c>
      <c r="N25" s="83">
        <f t="shared" si="1"/>
        <v>220.37499999999997</v>
      </c>
      <c r="O25" s="85">
        <f t="shared" si="2"/>
        <v>0</v>
      </c>
    </row>
    <row r="26" spans="1:15" ht="12">
      <c r="A26" s="36" t="s">
        <v>26</v>
      </c>
      <c r="B26" s="37">
        <f t="shared" si="0"/>
        <v>0</v>
      </c>
      <c r="C26" s="38"/>
      <c r="D26" s="39">
        <v>6.18</v>
      </c>
      <c r="E26" s="40">
        <f>C26*D26</f>
        <v>0</v>
      </c>
      <c r="F26" s="40"/>
      <c r="G26" s="38"/>
      <c r="H26" s="39"/>
      <c r="I26" s="41"/>
      <c r="J26" s="42"/>
      <c r="K26" s="71"/>
      <c r="L26" s="84">
        <v>98.8</v>
      </c>
      <c r="M26" s="83">
        <v>1.025</v>
      </c>
      <c r="N26" s="83">
        <f t="shared" si="1"/>
        <v>101.26999999999998</v>
      </c>
      <c r="O26" s="85">
        <f t="shared" si="2"/>
        <v>0</v>
      </c>
    </row>
    <row r="27" spans="1:15" ht="12">
      <c r="A27" s="36" t="s">
        <v>29</v>
      </c>
      <c r="B27" s="37">
        <f t="shared" si="0"/>
        <v>0</v>
      </c>
      <c r="C27" s="38"/>
      <c r="D27" s="39">
        <v>5.92</v>
      </c>
      <c r="E27" s="40">
        <f>C27*D27</f>
        <v>0</v>
      </c>
      <c r="F27" s="40"/>
      <c r="G27" s="38"/>
      <c r="H27" s="39"/>
      <c r="I27" s="41"/>
      <c r="J27" s="42"/>
      <c r="K27" s="71"/>
      <c r="L27" s="84">
        <v>167.6</v>
      </c>
      <c r="M27" s="83">
        <v>1.025</v>
      </c>
      <c r="N27" s="83">
        <f t="shared" si="1"/>
        <v>171.79</v>
      </c>
      <c r="O27" s="85">
        <f t="shared" si="2"/>
        <v>0</v>
      </c>
    </row>
    <row r="28" spans="1:15" ht="12">
      <c r="A28" s="36" t="s">
        <v>30</v>
      </c>
      <c r="B28" s="37">
        <f t="shared" si="0"/>
        <v>0</v>
      </c>
      <c r="C28" s="38"/>
      <c r="D28" s="39">
        <v>64.71</v>
      </c>
      <c r="E28" s="40">
        <f>C28*D28</f>
        <v>0</v>
      </c>
      <c r="F28" s="40"/>
      <c r="G28" s="38"/>
      <c r="H28" s="39"/>
      <c r="I28" s="41"/>
      <c r="J28" s="42"/>
      <c r="K28" s="71"/>
      <c r="L28" s="84">
        <v>160.1</v>
      </c>
      <c r="M28" s="83">
        <v>1.025</v>
      </c>
      <c r="N28" s="83">
        <f t="shared" si="1"/>
        <v>164.1025</v>
      </c>
      <c r="O28" s="85">
        <f t="shared" si="2"/>
        <v>0</v>
      </c>
    </row>
    <row r="29" spans="1:15" ht="12.75" thickBot="1">
      <c r="A29" s="15" t="s">
        <v>31</v>
      </c>
      <c r="B29" s="43">
        <f t="shared" si="0"/>
        <v>0</v>
      </c>
      <c r="C29" s="16"/>
      <c r="D29" s="17">
        <v>-7.26</v>
      </c>
      <c r="E29" s="18"/>
      <c r="F29" s="18">
        <f>C29*D29</f>
        <v>0</v>
      </c>
      <c r="G29" s="16"/>
      <c r="H29" s="17"/>
      <c r="I29" s="19"/>
      <c r="J29" s="20"/>
      <c r="K29" s="76"/>
      <c r="L29" s="84">
        <v>4222.3</v>
      </c>
      <c r="M29" s="83">
        <v>1.025</v>
      </c>
      <c r="N29" s="83">
        <f t="shared" si="1"/>
        <v>4327.8575</v>
      </c>
      <c r="O29" s="85">
        <f t="shared" si="2"/>
        <v>0</v>
      </c>
    </row>
    <row r="30" spans="1:11" s="27" customFormat="1" ht="12.75" thickBot="1">
      <c r="A30" s="224" t="s">
        <v>14</v>
      </c>
      <c r="B30" s="225"/>
      <c r="C30" s="22">
        <f>SUM(C22:C29)</f>
        <v>0</v>
      </c>
      <c r="D30" s="22"/>
      <c r="E30" s="23">
        <f>SUM(E22:E29)</f>
        <v>0</v>
      </c>
      <c r="F30" s="26">
        <f>SUM(F22:F29)</f>
        <v>0</v>
      </c>
      <c r="G30" s="22"/>
      <c r="H30" s="22">
        <f>SUM(H22:H29)</f>
        <v>0</v>
      </c>
      <c r="I30" s="26">
        <f>SUM(I22:I29)</f>
        <v>0</v>
      </c>
      <c r="J30" s="26">
        <f>SUM(J22:J29)</f>
        <v>0</v>
      </c>
      <c r="K30" s="26">
        <f>SUM(K22:K29)</f>
        <v>0</v>
      </c>
    </row>
    <row r="31" spans="1:15" ht="12.75" thickBot="1">
      <c r="A31" s="28" t="s">
        <v>43</v>
      </c>
      <c r="B31" s="29"/>
      <c r="C31" s="30"/>
      <c r="D31" s="30"/>
      <c r="E31" s="30"/>
      <c r="F31" s="30"/>
      <c r="G31" s="30"/>
      <c r="H31" s="30"/>
      <c r="I31" s="30"/>
      <c r="J31" s="31"/>
      <c r="K31" s="80"/>
      <c r="L31" s="32" t="s">
        <v>46</v>
      </c>
      <c r="M31" s="32" t="s">
        <v>47</v>
      </c>
      <c r="N31" s="32" t="s">
        <v>48</v>
      </c>
      <c r="O31" s="32" t="s">
        <v>49</v>
      </c>
    </row>
    <row r="32" spans="1:15" ht="12">
      <c r="A32" s="8" t="s">
        <v>32</v>
      </c>
      <c r="B32" s="33">
        <f>O32</f>
        <v>0.8260651893230745</v>
      </c>
      <c r="C32" s="9">
        <v>2500</v>
      </c>
      <c r="D32" s="10">
        <v>-46.84</v>
      </c>
      <c r="E32" s="11"/>
      <c r="F32" s="11">
        <f>C32*D32</f>
        <v>-117100.00000000001</v>
      </c>
      <c r="G32" s="9"/>
      <c r="H32" s="11">
        <f>C32*G32</f>
        <v>0</v>
      </c>
      <c r="I32" s="12"/>
      <c r="J32" s="51"/>
      <c r="K32" s="79"/>
      <c r="L32" s="84">
        <v>3795.1</v>
      </c>
      <c r="M32" s="83">
        <v>1.254</v>
      </c>
      <c r="N32" s="83">
        <f>L32/M32</f>
        <v>3026.395534290271</v>
      </c>
      <c r="O32" s="85">
        <f>C32*100/N32/100</f>
        <v>0.8260651893230745</v>
      </c>
    </row>
    <row r="33" spans="1:15" ht="12">
      <c r="A33" s="36" t="s">
        <v>33</v>
      </c>
      <c r="B33" s="37">
        <f aca="true" t="shared" si="3" ref="B33:B38">O33</f>
        <v>0.8132998962296782</v>
      </c>
      <c r="C33" s="38">
        <v>3000</v>
      </c>
      <c r="D33" s="39">
        <v>-26.9</v>
      </c>
      <c r="E33" s="40"/>
      <c r="F33" s="40">
        <f>C33*D33</f>
        <v>-80700</v>
      </c>
      <c r="G33" s="38"/>
      <c r="H33" s="40">
        <f>C33*G33</f>
        <v>0</v>
      </c>
      <c r="I33" s="41"/>
      <c r="J33" s="52"/>
      <c r="K33" s="73"/>
      <c r="L33" s="84">
        <v>4625.6</v>
      </c>
      <c r="M33" s="83">
        <v>1.254</v>
      </c>
      <c r="N33" s="83">
        <f>L33/M33</f>
        <v>3688.6762360446573</v>
      </c>
      <c r="O33" s="85">
        <f>C33*100/N33/100</f>
        <v>0.8132998962296782</v>
      </c>
    </row>
    <row r="34" spans="1:15" ht="12">
      <c r="A34" s="36" t="s">
        <v>31</v>
      </c>
      <c r="B34" s="37">
        <f t="shared" si="3"/>
        <v>0.6335573182438236</v>
      </c>
      <c r="C34" s="38">
        <v>2000</v>
      </c>
      <c r="D34" s="39">
        <v>-7.27</v>
      </c>
      <c r="E34" s="40"/>
      <c r="F34" s="40">
        <f>C34*D34</f>
        <v>-14540</v>
      </c>
      <c r="G34" s="38"/>
      <c r="H34" s="40">
        <f>C34*G34</f>
        <v>0</v>
      </c>
      <c r="I34" s="41"/>
      <c r="J34" s="52"/>
      <c r="K34" s="73"/>
      <c r="L34" s="84">
        <v>3958.6</v>
      </c>
      <c r="M34" s="83">
        <v>1.254</v>
      </c>
      <c r="N34" s="83">
        <f>L34/M34</f>
        <v>3156.778309409888</v>
      </c>
      <c r="O34" s="85">
        <f>C34*100/N34/100</f>
        <v>0.6335573182438236</v>
      </c>
    </row>
    <row r="35" spans="1:15" ht="12">
      <c r="A35" s="36" t="s">
        <v>34</v>
      </c>
      <c r="B35" s="37">
        <f t="shared" si="3"/>
        <v>0.8489070381936104</v>
      </c>
      <c r="C35" s="38">
        <v>3100</v>
      </c>
      <c r="D35" s="39">
        <v>12.25</v>
      </c>
      <c r="E35" s="40">
        <f>C35*D35</f>
        <v>37975</v>
      </c>
      <c r="F35" s="40"/>
      <c r="G35" s="38"/>
      <c r="H35" s="40">
        <f>C35*G35</f>
        <v>0</v>
      </c>
      <c r="I35" s="41"/>
      <c r="J35" s="52"/>
      <c r="K35" s="73"/>
      <c r="L35" s="84">
        <v>4579.3</v>
      </c>
      <c r="M35" s="83">
        <v>1.254</v>
      </c>
      <c r="N35" s="83">
        <f>L35/M35</f>
        <v>3651.754385964912</v>
      </c>
      <c r="O35" s="85">
        <f>C35*100/N35/100</f>
        <v>0.8489070381936104</v>
      </c>
    </row>
    <row r="36" spans="1:15" ht="12">
      <c r="A36" s="36" t="s">
        <v>35</v>
      </c>
      <c r="B36" s="37">
        <f t="shared" si="3"/>
        <v>0.7141060624036066</v>
      </c>
      <c r="C36" s="38">
        <v>2400</v>
      </c>
      <c r="D36" s="39">
        <v>32.54</v>
      </c>
      <c r="E36" s="40">
        <f>C36*D36</f>
        <v>78096</v>
      </c>
      <c r="F36" s="40"/>
      <c r="G36" s="38"/>
      <c r="H36" s="40">
        <f>C36*G36</f>
        <v>0</v>
      </c>
      <c r="I36" s="41"/>
      <c r="J36" s="52"/>
      <c r="K36" s="73"/>
      <c r="L36" s="84">
        <v>4214.5</v>
      </c>
      <c r="M36" s="83">
        <v>1.254</v>
      </c>
      <c r="N36" s="83">
        <f>L36/M36</f>
        <v>3360.845295055821</v>
      </c>
      <c r="O36" s="85">
        <f>C36*100/N36/100</f>
        <v>0.7141060624036066</v>
      </c>
    </row>
    <row r="37" spans="1:11" ht="12">
      <c r="A37" s="36" t="s">
        <v>36</v>
      </c>
      <c r="B37" s="37">
        <f t="shared" si="3"/>
        <v>0</v>
      </c>
      <c r="C37" s="38"/>
      <c r="D37" s="39">
        <v>-3.61</v>
      </c>
      <c r="E37" s="40"/>
      <c r="F37" s="40">
        <f>C37*D37</f>
        <v>0</v>
      </c>
      <c r="G37" s="38"/>
      <c r="H37" s="40"/>
      <c r="I37" s="41"/>
      <c r="J37" s="52"/>
      <c r="K37" s="73"/>
    </row>
    <row r="38" spans="1:11" ht="12.75" thickBot="1">
      <c r="A38" s="15" t="s">
        <v>37</v>
      </c>
      <c r="B38" s="43">
        <f t="shared" si="3"/>
        <v>0</v>
      </c>
      <c r="C38" s="16"/>
      <c r="D38" s="17">
        <v>-4.12</v>
      </c>
      <c r="E38" s="18"/>
      <c r="F38" s="18">
        <f>C38*D38</f>
        <v>0</v>
      </c>
      <c r="G38" s="16"/>
      <c r="H38" s="18"/>
      <c r="I38" s="19"/>
      <c r="J38" s="53"/>
      <c r="K38" s="77"/>
    </row>
    <row r="39" spans="1:11" s="27" customFormat="1" ht="13.5" customHeight="1" thickBot="1">
      <c r="A39" s="21" t="s">
        <v>14</v>
      </c>
      <c r="B39" s="226">
        <f>SUM(C32:C38)</f>
        <v>13000</v>
      </c>
      <c r="C39" s="227"/>
      <c r="D39" s="54"/>
      <c r="E39" s="23">
        <f>SUM(E32:E38)</f>
        <v>116071</v>
      </c>
      <c r="F39" s="26">
        <f>SUM(F32:F38)</f>
        <v>-212340</v>
      </c>
      <c r="G39" s="54"/>
      <c r="H39" s="26">
        <f>SUM(H32:H38)</f>
        <v>0</v>
      </c>
      <c r="I39" s="26">
        <f>SUM(I32:I38)</f>
        <v>0</v>
      </c>
      <c r="J39" s="26">
        <f>SUM(J32:J38)</f>
        <v>0</v>
      </c>
      <c r="K39" s="26">
        <f>SUM(K32:K38)</f>
        <v>0</v>
      </c>
    </row>
    <row r="40" spans="1:11" s="27" customFormat="1" ht="12.75" customHeight="1" thickBot="1">
      <c r="A40" s="244" t="s">
        <v>44</v>
      </c>
      <c r="B40" s="199">
        <f>B39+C30+C20+C17+C10+C5</f>
        <v>17807</v>
      </c>
      <c r="C40" s="199"/>
      <c r="D40" s="242">
        <f>E41/B40</f>
        <v>-3.1400836749592855</v>
      </c>
      <c r="E40" s="26">
        <f>E5+E10+E17+E20+E30+E39</f>
        <v>156424.53</v>
      </c>
      <c r="F40" s="24">
        <f>F5+F10+F17+F20+F30+F39</f>
        <v>-212340</v>
      </c>
      <c r="G40" s="220">
        <f>H40/B40</f>
        <v>2.371679676531701</v>
      </c>
      <c r="H40" s="222">
        <f>H39+H30+H20+H17+H10+H5</f>
        <v>42232.5</v>
      </c>
      <c r="I40" s="228">
        <f>I39+I30+I20+I17+I10+I5</f>
        <v>0</v>
      </c>
      <c r="J40" s="218">
        <f>J39+J30+J20+J17+J10+J5</f>
        <v>0</v>
      </c>
      <c r="K40" s="218">
        <f>K39+K30+K20+K17+K10+K5</f>
        <v>0</v>
      </c>
    </row>
    <row r="41" spans="1:11" ht="13.5" customHeight="1" thickBot="1">
      <c r="A41" s="198"/>
      <c r="B41" s="200"/>
      <c r="C41" s="200"/>
      <c r="D41" s="243"/>
      <c r="E41" s="230">
        <f>SUM(E40:F40)</f>
        <v>-55915.47</v>
      </c>
      <c r="F41" s="231"/>
      <c r="G41" s="221"/>
      <c r="H41" s="223"/>
      <c r="I41" s="229"/>
      <c r="J41" s="219"/>
      <c r="K41" s="219"/>
    </row>
    <row r="42" spans="1:11" ht="12">
      <c r="A42" s="235" t="s">
        <v>50</v>
      </c>
      <c r="B42" s="55" t="s">
        <v>51</v>
      </c>
      <c r="C42" s="56">
        <f>G52</f>
        <v>8.001226955935254</v>
      </c>
      <c r="D42" s="57" t="s">
        <v>55</v>
      </c>
      <c r="E42" s="58">
        <v>8.83</v>
      </c>
      <c r="F42" s="203" t="s">
        <v>68</v>
      </c>
      <c r="G42" s="204"/>
      <c r="H42" s="204"/>
      <c r="I42" s="215"/>
      <c r="J42" s="216"/>
      <c r="K42" s="81"/>
    </row>
    <row r="43" spans="1:11" ht="12">
      <c r="A43" s="208"/>
      <c r="B43" s="59" t="s">
        <v>52</v>
      </c>
      <c r="C43" s="60">
        <f>C42-C46*SUM(D51-D52)/D51</f>
        <v>7.719518380088573</v>
      </c>
      <c r="D43" s="61" t="s">
        <v>57</v>
      </c>
      <c r="E43" s="62">
        <v>7.19</v>
      </c>
      <c r="F43" s="205" t="s">
        <v>69</v>
      </c>
      <c r="G43" s="206"/>
      <c r="H43" s="206"/>
      <c r="I43" s="211"/>
      <c r="J43" s="212"/>
      <c r="K43" s="74"/>
    </row>
    <row r="44" spans="1:11" ht="12">
      <c r="A44" s="208"/>
      <c r="B44" s="59" t="s">
        <v>53</v>
      </c>
      <c r="C44" s="60">
        <f>C42+C46*SUM(D51-D52)/D51</f>
        <v>8.282935531781934</v>
      </c>
      <c r="D44" s="61" t="s">
        <v>58</v>
      </c>
      <c r="E44" s="62">
        <v>0.17</v>
      </c>
      <c r="F44" s="205" t="s">
        <v>70</v>
      </c>
      <c r="G44" s="206"/>
      <c r="H44" s="206"/>
      <c r="I44" s="211"/>
      <c r="J44" s="212"/>
      <c r="K44" s="74"/>
    </row>
    <row r="45" spans="1:11" ht="12">
      <c r="A45" s="208"/>
      <c r="B45" s="59" t="s">
        <v>54</v>
      </c>
      <c r="C45" s="60">
        <f>(C43+C44)/2</f>
        <v>8.001226955935254</v>
      </c>
      <c r="D45" s="61" t="s">
        <v>59</v>
      </c>
      <c r="E45" s="62">
        <v>1.44</v>
      </c>
      <c r="F45" s="205" t="s">
        <v>71</v>
      </c>
      <c r="G45" s="206"/>
      <c r="H45" s="206"/>
      <c r="I45" s="211"/>
      <c r="J45" s="212"/>
      <c r="K45" s="74"/>
    </row>
    <row r="46" spans="1:11" ht="12.75" thickBot="1">
      <c r="A46" s="240" t="s">
        <v>64</v>
      </c>
      <c r="B46" s="241"/>
      <c r="C46" s="60">
        <f>(D40-E47)*(B40/C47)/100</f>
        <v>0.5738042654028436</v>
      </c>
      <c r="D46" s="61" t="s">
        <v>60</v>
      </c>
      <c r="E46" s="62">
        <f>D40</f>
        <v>-3.1400836749592855</v>
      </c>
      <c r="F46" s="217"/>
      <c r="G46" s="192"/>
      <c r="H46" s="192"/>
      <c r="I46" s="213"/>
      <c r="J46" s="214"/>
      <c r="K46" s="82"/>
    </row>
    <row r="47" spans="1:11" ht="12.75" thickBot="1">
      <c r="A47" s="240" t="s">
        <v>65</v>
      </c>
      <c r="B47" s="241"/>
      <c r="C47" s="62">
        <v>211</v>
      </c>
      <c r="D47" s="61" t="s">
        <v>61</v>
      </c>
      <c r="E47" s="62">
        <v>-3.82</v>
      </c>
      <c r="F47" s="205"/>
      <c r="G47" s="206"/>
      <c r="H47" s="207"/>
      <c r="I47" s="224" t="s">
        <v>74</v>
      </c>
      <c r="J47" s="195"/>
      <c r="K47" s="225"/>
    </row>
    <row r="48" spans="1:11" ht="12">
      <c r="A48" s="240" t="s">
        <v>66</v>
      </c>
      <c r="B48" s="241"/>
      <c r="C48" s="62"/>
      <c r="D48" s="61" t="s">
        <v>62</v>
      </c>
      <c r="E48" s="62">
        <v>0</v>
      </c>
      <c r="F48" s="205" t="s">
        <v>72</v>
      </c>
      <c r="G48" s="206"/>
      <c r="H48" s="206"/>
      <c r="I48" s="193"/>
      <c r="J48" s="194"/>
      <c r="K48" s="81"/>
    </row>
    <row r="49" spans="1:11" ht="12.75" thickBot="1">
      <c r="A49" s="201" t="s">
        <v>67</v>
      </c>
      <c r="B49" s="202"/>
      <c r="C49" s="64"/>
      <c r="D49" s="63" t="s">
        <v>63</v>
      </c>
      <c r="E49" s="64">
        <v>1.24</v>
      </c>
      <c r="F49" s="201" t="s">
        <v>73</v>
      </c>
      <c r="G49" s="202"/>
      <c r="H49" s="202"/>
      <c r="I49" s="209"/>
      <c r="J49" s="210"/>
      <c r="K49" s="75"/>
    </row>
    <row r="50" ht="12">
      <c r="D50" s="27"/>
    </row>
    <row r="51" spans="3:9" ht="12">
      <c r="C51" s="27" t="s">
        <v>75</v>
      </c>
      <c r="D51" s="66">
        <v>137</v>
      </c>
      <c r="E51" s="65"/>
      <c r="F51" s="67">
        <v>17792</v>
      </c>
      <c r="G51" s="88">
        <v>7.99</v>
      </c>
      <c r="H51" s="67"/>
      <c r="I51" s="67"/>
    </row>
    <row r="52" spans="3:9" ht="12">
      <c r="C52" s="27" t="s">
        <v>56</v>
      </c>
      <c r="D52" s="66">
        <f>SUM(D51/2)+E49</f>
        <v>69.74</v>
      </c>
      <c r="E52" s="65"/>
      <c r="F52" s="67">
        <v>17817</v>
      </c>
      <c r="G52" s="66">
        <f>G51*F52/F51</f>
        <v>8.001226955935254</v>
      </c>
      <c r="H52" s="67"/>
      <c r="I52" s="68"/>
    </row>
    <row r="53" spans="5:8" ht="12">
      <c r="E53" s="66"/>
      <c r="F53" s="66"/>
      <c r="H53" s="83"/>
    </row>
    <row r="54" spans="3:7" ht="12">
      <c r="C54" s="83"/>
      <c r="F54" s="27"/>
      <c r="G54" s="27"/>
    </row>
    <row r="55" ht="12">
      <c r="H55" s="27"/>
    </row>
    <row r="57" spans="6:8" ht="12">
      <c r="F57" s="27"/>
      <c r="H57" s="27"/>
    </row>
  </sheetData>
  <sheetProtection sheet="1" objects="1" scenarios="1"/>
  <mergeCells count="41">
    <mergeCell ref="I42:J42"/>
    <mergeCell ref="F46:H46"/>
    <mergeCell ref="I48:J48"/>
    <mergeCell ref="I47:K47"/>
    <mergeCell ref="I49:J49"/>
    <mergeCell ref="I43:J43"/>
    <mergeCell ref="I44:J44"/>
    <mergeCell ref="I45:J45"/>
    <mergeCell ref="I46:J46"/>
    <mergeCell ref="A48:B48"/>
    <mergeCell ref="A49:B49"/>
    <mergeCell ref="F42:H42"/>
    <mergeCell ref="F43:H43"/>
    <mergeCell ref="F44:H44"/>
    <mergeCell ref="F45:H45"/>
    <mergeCell ref="F47:H47"/>
    <mergeCell ref="F48:H48"/>
    <mergeCell ref="F49:H49"/>
    <mergeCell ref="A42:A45"/>
    <mergeCell ref="A46:B46"/>
    <mergeCell ref="A47:B47"/>
    <mergeCell ref="D40:D41"/>
    <mergeCell ref="A40:A41"/>
    <mergeCell ref="B40:C41"/>
    <mergeCell ref="E1:F1"/>
    <mergeCell ref="A1:A2"/>
    <mergeCell ref="B1:B2"/>
    <mergeCell ref="A3:B3"/>
    <mergeCell ref="A4:B4"/>
    <mergeCell ref="A5:B5"/>
    <mergeCell ref="A10:B10"/>
    <mergeCell ref="A17:B17"/>
    <mergeCell ref="A20:B20"/>
    <mergeCell ref="A30:B30"/>
    <mergeCell ref="B39:C39"/>
    <mergeCell ref="I40:I41"/>
    <mergeCell ref="E41:F41"/>
    <mergeCell ref="J40:J41"/>
    <mergeCell ref="K40:K41"/>
    <mergeCell ref="G40:G41"/>
    <mergeCell ref="H40:H41"/>
  </mergeCells>
  <printOptions horizontalCentered="1"/>
  <pageMargins left="0.07874015748031496" right="0.07874015748031496" top="0.984251968503937" bottom="0.984251968503937" header="0.5118110236220472" footer="0.5118110236220472"/>
  <pageSetup horizontalDpi="360" verticalDpi="36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66"/>
  <sheetViews>
    <sheetView workbookViewId="0" topLeftCell="A22">
      <selection activeCell="E43" sqref="E43:G43"/>
    </sheetView>
  </sheetViews>
  <sheetFormatPr defaultColWidth="9.33203125" defaultRowHeight="12.75"/>
  <cols>
    <col min="1" max="1" width="7.66015625" style="89" customWidth="1"/>
    <col min="2" max="2" width="12.5" style="89" customWidth="1"/>
    <col min="3" max="3" width="14.33203125" style="89" customWidth="1"/>
    <col min="4" max="4" width="12.33203125" style="89" customWidth="1"/>
    <col min="5" max="5" width="3.5" style="89" customWidth="1"/>
    <col min="6" max="6" width="11.66015625" style="89" customWidth="1"/>
    <col min="7" max="7" width="4.33203125" style="89" customWidth="1"/>
    <col min="8" max="8" width="11" style="89" customWidth="1"/>
    <col min="9" max="9" width="7.66015625" style="89" customWidth="1"/>
    <col min="10" max="10" width="15.16015625" style="89" bestFit="1" customWidth="1"/>
    <col min="11" max="16384" width="9.33203125" style="89" customWidth="1"/>
  </cols>
  <sheetData>
    <row r="1" spans="1:10" ht="12.75">
      <c r="A1" s="197" t="s">
        <v>176</v>
      </c>
      <c r="B1" s="197"/>
      <c r="C1" s="197"/>
      <c r="D1" s="197"/>
      <c r="E1" s="197"/>
      <c r="F1" s="197"/>
      <c r="G1" s="197"/>
      <c r="H1" s="197"/>
      <c r="I1" s="197"/>
      <c r="J1" s="197"/>
    </row>
    <row r="3" spans="1:8" ht="12.75">
      <c r="A3" s="90" t="s">
        <v>95</v>
      </c>
      <c r="B3" s="93">
        <v>7.8</v>
      </c>
      <c r="C3" s="90" t="s">
        <v>94</v>
      </c>
      <c r="D3" s="93">
        <v>8.6</v>
      </c>
      <c r="F3" s="90" t="s">
        <v>108</v>
      </c>
      <c r="G3" s="259">
        <v>500</v>
      </c>
      <c r="H3" s="259"/>
    </row>
    <row r="4" ht="12.75">
      <c r="A4" s="89" t="s">
        <v>177</v>
      </c>
    </row>
    <row r="5" ht="12.75">
      <c r="A5" s="89" t="s">
        <v>178</v>
      </c>
    </row>
    <row r="7" spans="1:8" ht="12.75">
      <c r="A7" s="190" t="s">
        <v>117</v>
      </c>
      <c r="B7" s="190"/>
      <c r="C7" s="190"/>
      <c r="D7" s="190"/>
      <c r="E7" s="190"/>
      <c r="F7" s="190"/>
      <c r="G7" s="190"/>
      <c r="H7" s="190"/>
    </row>
    <row r="8" spans="1:8" ht="12.75">
      <c r="A8" s="248" t="s">
        <v>179</v>
      </c>
      <c r="B8" s="248"/>
      <c r="C8" s="248"/>
      <c r="D8" s="248"/>
      <c r="E8" s="248"/>
      <c r="F8" s="96"/>
      <c r="G8" s="96"/>
      <c r="H8" s="96"/>
    </row>
    <row r="9" spans="1:8" ht="12.75">
      <c r="A9" s="108"/>
      <c r="B9" s="108"/>
      <c r="C9" s="108"/>
      <c r="D9" s="108"/>
      <c r="E9" s="108"/>
      <c r="F9" s="96"/>
      <c r="G9" s="96"/>
      <c r="H9" s="96"/>
    </row>
    <row r="10" spans="1:10" ht="12.75">
      <c r="A10" s="187" t="s">
        <v>180</v>
      </c>
      <c r="B10" s="91" t="s">
        <v>181</v>
      </c>
      <c r="C10" s="258" t="s">
        <v>183</v>
      </c>
      <c r="D10" s="258" t="s">
        <v>184</v>
      </c>
      <c r="E10" s="258"/>
      <c r="F10" s="125"/>
      <c r="G10" s="124"/>
      <c r="H10" s="127"/>
      <c r="I10" s="128"/>
      <c r="J10" s="126"/>
    </row>
    <row r="11" spans="1:10" ht="12.75">
      <c r="A11" s="187"/>
      <c r="B11" s="90" t="s">
        <v>182</v>
      </c>
      <c r="C11" s="258"/>
      <c r="D11" s="258"/>
      <c r="E11" s="258"/>
      <c r="F11" s="125"/>
      <c r="G11" s="124"/>
      <c r="H11" s="127"/>
      <c r="I11" s="128"/>
      <c r="J11" s="126"/>
    </row>
    <row r="12" spans="1:10" ht="12.75">
      <c r="A12" s="96"/>
      <c r="B12" s="96"/>
      <c r="C12" s="124"/>
      <c r="D12" s="124"/>
      <c r="E12" s="124"/>
      <c r="F12" s="124"/>
      <c r="G12" s="124"/>
      <c r="H12" s="124"/>
      <c r="I12" s="119"/>
      <c r="J12" s="126"/>
    </row>
    <row r="13" spans="1:10" ht="12.75">
      <c r="A13" s="248" t="s">
        <v>185</v>
      </c>
      <c r="B13" s="248"/>
      <c r="C13" s="248"/>
      <c r="D13" s="248"/>
      <c r="E13" s="248"/>
      <c r="F13" s="118"/>
      <c r="G13" s="118"/>
      <c r="H13" s="118"/>
      <c r="I13" s="118"/>
      <c r="J13" s="126"/>
    </row>
    <row r="14" spans="1:10" ht="12.75">
      <c r="A14" s="108"/>
      <c r="B14" s="108"/>
      <c r="C14" s="108"/>
      <c r="D14" s="108"/>
      <c r="E14" s="108"/>
      <c r="F14" s="118"/>
      <c r="G14" s="118"/>
      <c r="H14" s="118"/>
      <c r="I14" s="118"/>
      <c r="J14" s="126"/>
    </row>
    <row r="15" spans="1:10" ht="12.75">
      <c r="A15" s="246" t="s">
        <v>144</v>
      </c>
      <c r="B15" s="91" t="s">
        <v>145</v>
      </c>
      <c r="C15" s="187" t="s">
        <v>88</v>
      </c>
      <c r="D15" s="91" t="s">
        <v>197</v>
      </c>
      <c r="E15" s="190" t="s">
        <v>88</v>
      </c>
      <c r="F15" s="134">
        <f>B3+D3</f>
        <v>16.4</v>
      </c>
      <c r="G15" s="190" t="s">
        <v>88</v>
      </c>
      <c r="H15" s="250">
        <f>F15/F16</f>
        <v>8.2</v>
      </c>
      <c r="I15" s="245" t="s">
        <v>147</v>
      </c>
      <c r="J15" s="188">
        <v>18313</v>
      </c>
    </row>
    <row r="16" spans="1:10" ht="12.75">
      <c r="A16" s="246"/>
      <c r="B16" s="90">
        <v>2</v>
      </c>
      <c r="C16" s="187"/>
      <c r="D16" s="90">
        <v>2</v>
      </c>
      <c r="E16" s="190"/>
      <c r="F16" s="110">
        <v>2</v>
      </c>
      <c r="G16" s="190"/>
      <c r="H16" s="250"/>
      <c r="I16" s="245"/>
      <c r="J16" s="188"/>
    </row>
    <row r="17" spans="1:10" ht="12.75">
      <c r="A17" s="96"/>
      <c r="B17" s="96"/>
      <c r="C17" s="96"/>
      <c r="D17" s="96"/>
      <c r="E17" s="96"/>
      <c r="F17" s="96"/>
      <c r="G17" s="96"/>
      <c r="H17" s="96"/>
      <c r="I17" s="90" t="s">
        <v>148</v>
      </c>
      <c r="J17" s="111">
        <v>500</v>
      </c>
    </row>
    <row r="18" ht="12.75">
      <c r="J18" s="94">
        <f>SUM(J15:J17)</f>
        <v>18813</v>
      </c>
    </row>
    <row r="19" spans="1:10" ht="12.75">
      <c r="A19" s="89" t="s">
        <v>149</v>
      </c>
      <c r="B19" s="112">
        <v>8.4</v>
      </c>
      <c r="C19" s="186" t="s">
        <v>198</v>
      </c>
      <c r="D19" s="186"/>
      <c r="E19" s="186"/>
      <c r="F19" s="186"/>
      <c r="G19" s="186"/>
      <c r="H19" s="186"/>
      <c r="I19" s="186"/>
      <c r="J19" s="186"/>
    </row>
    <row r="21" spans="1:10" ht="12.75">
      <c r="A21" s="186" t="s">
        <v>151</v>
      </c>
      <c r="B21" s="186"/>
      <c r="C21" s="186"/>
      <c r="D21" s="186"/>
      <c r="E21" s="191">
        <f>B19</f>
        <v>8.4</v>
      </c>
      <c r="F21" s="186"/>
      <c r="G21" s="90" t="s">
        <v>152</v>
      </c>
      <c r="H21" s="106">
        <f>H15</f>
        <v>8.2</v>
      </c>
      <c r="I21" s="90" t="s">
        <v>88</v>
      </c>
      <c r="J21" s="106">
        <f>E21-H21</f>
        <v>0.20000000000000107</v>
      </c>
    </row>
    <row r="22" spans="1:10" ht="12.75">
      <c r="A22" s="186" t="s">
        <v>153</v>
      </c>
      <c r="B22" s="186"/>
      <c r="C22" s="186"/>
      <c r="D22" s="186"/>
      <c r="E22" s="253">
        <v>500</v>
      </c>
      <c r="F22" s="253"/>
      <c r="G22" s="90" t="s">
        <v>154</v>
      </c>
      <c r="H22" s="114">
        <v>25</v>
      </c>
      <c r="I22" s="90" t="s">
        <v>88</v>
      </c>
      <c r="J22" s="106">
        <f>E22/H22/100</f>
        <v>0.2</v>
      </c>
    </row>
    <row r="23" spans="1:10" ht="12.75">
      <c r="A23" s="108"/>
      <c r="B23" s="108"/>
      <c r="C23" s="108"/>
      <c r="D23" s="108"/>
      <c r="E23" s="108"/>
      <c r="F23" s="118"/>
      <c r="G23" s="118"/>
      <c r="H23" s="118"/>
      <c r="I23" s="118"/>
      <c r="J23" s="126"/>
    </row>
    <row r="24" spans="1:10" ht="12.75">
      <c r="A24" s="108"/>
      <c r="B24" s="108"/>
      <c r="C24" s="108"/>
      <c r="D24" s="108"/>
      <c r="E24" s="108"/>
      <c r="F24" s="118"/>
      <c r="G24" s="118"/>
      <c r="H24" s="118"/>
      <c r="I24" s="118"/>
      <c r="J24" s="126"/>
    </row>
    <row r="25" spans="1:10" ht="12.75">
      <c r="A25" s="261" t="s">
        <v>186</v>
      </c>
      <c r="B25" s="261"/>
      <c r="C25" s="131">
        <f>(B3+D3)/2</f>
        <v>8.2</v>
      </c>
      <c r="D25" s="119" t="s">
        <v>187</v>
      </c>
      <c r="E25" s="264">
        <v>-0.4</v>
      </c>
      <c r="F25" s="264"/>
      <c r="G25" s="264"/>
      <c r="H25" s="119"/>
      <c r="I25" s="119"/>
      <c r="J25" s="119"/>
    </row>
    <row r="26" spans="8:10" ht="12.75">
      <c r="H26" s="119"/>
      <c r="I26" s="119"/>
      <c r="J26" s="119"/>
    </row>
    <row r="27" spans="1:10" ht="12.75">
      <c r="A27" s="119"/>
      <c r="B27" s="119"/>
      <c r="C27" s="119"/>
      <c r="D27" s="119"/>
      <c r="E27" s="119"/>
      <c r="F27" s="119"/>
      <c r="G27" s="119"/>
      <c r="H27" s="119"/>
      <c r="I27" s="119"/>
      <c r="J27" s="119"/>
    </row>
    <row r="28" spans="1:10" ht="12.75">
      <c r="A28" s="119"/>
      <c r="B28" s="119"/>
      <c r="C28" s="119"/>
      <c r="D28" s="119"/>
      <c r="E28" s="119"/>
      <c r="F28" s="119"/>
      <c r="G28" s="119"/>
      <c r="H28" s="119"/>
      <c r="I28" s="119"/>
      <c r="J28" s="119"/>
    </row>
    <row r="29" spans="1:10" ht="12.75">
      <c r="A29" s="119"/>
      <c r="B29" s="119"/>
      <c r="C29" s="119"/>
      <c r="D29" s="119"/>
      <c r="E29" s="119"/>
      <c r="F29" s="119"/>
      <c r="G29" s="119"/>
      <c r="H29" s="119"/>
      <c r="I29" s="119"/>
      <c r="J29" s="119"/>
    </row>
    <row r="30" spans="1:10" ht="12.75">
      <c r="A30" s="119"/>
      <c r="B30" s="119"/>
      <c r="C30" s="119"/>
      <c r="D30" s="119"/>
      <c r="E30" s="119"/>
      <c r="F30" s="119"/>
      <c r="G30" s="119"/>
      <c r="H30" s="119"/>
      <c r="I30" s="119"/>
      <c r="J30" s="119"/>
    </row>
    <row r="31" spans="1:10" ht="12.75">
      <c r="A31" s="119"/>
      <c r="B31" s="119"/>
      <c r="C31" s="119"/>
      <c r="D31" s="119"/>
      <c r="E31" s="119"/>
      <c r="F31" s="119"/>
      <c r="G31" s="119"/>
      <c r="H31" s="119"/>
      <c r="I31" s="119"/>
      <c r="J31" s="119"/>
    </row>
    <row r="32" spans="1:10" ht="12.75">
      <c r="A32" s="119"/>
      <c r="B32" s="119"/>
      <c r="C32" s="119"/>
      <c r="D32" s="119"/>
      <c r="E32" s="119"/>
      <c r="F32" s="119"/>
      <c r="G32" s="119"/>
      <c r="H32" s="119"/>
      <c r="I32" s="119"/>
      <c r="J32" s="119"/>
    </row>
    <row r="33" spans="1:10" ht="12.75">
      <c r="A33" s="261" t="s">
        <v>188</v>
      </c>
      <c r="B33" s="261"/>
      <c r="C33" s="131">
        <v>-26.9</v>
      </c>
      <c r="D33" s="119" t="s">
        <v>189</v>
      </c>
      <c r="E33" s="264">
        <f>-C33+E25</f>
        <v>26.5</v>
      </c>
      <c r="F33" s="264"/>
      <c r="G33" s="264"/>
      <c r="H33" s="119"/>
      <c r="I33" s="119"/>
      <c r="J33" s="119"/>
    </row>
    <row r="34" spans="1:10" ht="12.75">
      <c r="A34" s="261" t="s">
        <v>190</v>
      </c>
      <c r="B34" s="261"/>
      <c r="C34" s="131">
        <v>12.25</v>
      </c>
      <c r="D34" s="119" t="s">
        <v>191</v>
      </c>
      <c r="E34" s="264">
        <f>C34-E25</f>
        <v>12.65</v>
      </c>
      <c r="F34" s="264"/>
      <c r="G34" s="264"/>
      <c r="H34" s="119"/>
      <c r="I34" s="119"/>
      <c r="J34" s="119"/>
    </row>
    <row r="35" spans="1:10" ht="12.75">
      <c r="A35" s="119"/>
      <c r="B35" s="119"/>
      <c r="C35" s="119"/>
      <c r="D35" s="119"/>
      <c r="E35" s="119"/>
      <c r="F35" s="119"/>
      <c r="G35" s="119"/>
      <c r="H35" s="119"/>
      <c r="I35" s="119"/>
      <c r="J35" s="119"/>
    </row>
    <row r="36" spans="1:10" ht="12.75">
      <c r="A36" s="190" t="s">
        <v>180</v>
      </c>
      <c r="B36" s="120" t="s">
        <v>181</v>
      </c>
      <c r="C36" s="260" t="s">
        <v>192</v>
      </c>
      <c r="D36" s="120" t="s">
        <v>193</v>
      </c>
      <c r="E36" s="249" t="s">
        <v>88</v>
      </c>
      <c r="F36" s="262">
        <f>G3*E34</f>
        <v>6325</v>
      </c>
      <c r="G36" s="262"/>
      <c r="H36" s="249" t="s">
        <v>88</v>
      </c>
      <c r="I36" s="265">
        <f>F36/F37</f>
        <v>161.5581098339719</v>
      </c>
      <c r="J36" s="265"/>
    </row>
    <row r="37" spans="1:10" ht="12.75">
      <c r="A37" s="190"/>
      <c r="B37" s="96" t="s">
        <v>182</v>
      </c>
      <c r="C37" s="260"/>
      <c r="D37" s="124" t="s">
        <v>194</v>
      </c>
      <c r="E37" s="249"/>
      <c r="F37" s="263">
        <f>E33+E34</f>
        <v>39.15</v>
      </c>
      <c r="G37" s="263"/>
      <c r="H37" s="249"/>
      <c r="I37" s="265"/>
      <c r="J37" s="265"/>
    </row>
    <row r="38" spans="1:10" ht="12.75">
      <c r="A38" s="124"/>
      <c r="B38" s="124"/>
      <c r="C38" s="124"/>
      <c r="D38" s="124"/>
      <c r="E38" s="124"/>
      <c r="F38" s="124"/>
      <c r="G38" s="124"/>
      <c r="H38" s="124"/>
      <c r="I38" s="124"/>
      <c r="J38" s="124"/>
    </row>
    <row r="39" spans="1:10" ht="12.75">
      <c r="A39" s="124"/>
      <c r="B39" s="124"/>
      <c r="C39" s="124"/>
      <c r="D39" s="124"/>
      <c r="E39" s="124"/>
      <c r="F39" s="124"/>
      <c r="G39" s="124"/>
      <c r="H39" s="124"/>
      <c r="I39" s="124"/>
      <c r="J39" s="124"/>
    </row>
    <row r="40" spans="1:10" ht="12.75">
      <c r="A40" s="124" t="s">
        <v>183</v>
      </c>
      <c r="B40" s="249" t="s">
        <v>195</v>
      </c>
      <c r="C40" s="249"/>
      <c r="D40" s="124" t="s">
        <v>196</v>
      </c>
      <c r="E40" s="266">
        <f>G3-I36</f>
        <v>338.4418901660281</v>
      </c>
      <c r="F40" s="266"/>
      <c r="G40" s="266"/>
      <c r="H40" s="124"/>
      <c r="I40" s="124"/>
      <c r="J40" s="124"/>
    </row>
    <row r="41" spans="1:10" ht="12.75">
      <c r="A41" s="119"/>
      <c r="B41" s="119"/>
      <c r="C41" s="119"/>
      <c r="D41" s="119"/>
      <c r="E41" s="119"/>
      <c r="F41" s="119"/>
      <c r="G41" s="119"/>
      <c r="H41" s="119"/>
      <c r="I41" s="119"/>
      <c r="J41" s="119"/>
    </row>
    <row r="42" spans="1:10" ht="12.75">
      <c r="A42" s="267" t="s">
        <v>199</v>
      </c>
      <c r="B42" s="267"/>
      <c r="C42" s="267"/>
      <c r="D42" s="119"/>
      <c r="E42" s="119"/>
      <c r="F42" s="119"/>
      <c r="G42" s="119"/>
      <c r="H42" s="119"/>
      <c r="I42" s="119"/>
      <c r="J42" s="119"/>
    </row>
    <row r="43" spans="1:10" ht="12.75">
      <c r="A43" s="246" t="s">
        <v>52</v>
      </c>
      <c r="B43" s="246"/>
      <c r="C43" s="106">
        <f>B3</f>
        <v>7.8</v>
      </c>
      <c r="D43" s="92" t="s">
        <v>53</v>
      </c>
      <c r="E43" s="191">
        <f>D3</f>
        <v>8.6</v>
      </c>
      <c r="F43" s="191"/>
      <c r="G43" s="191"/>
      <c r="H43" s="119"/>
      <c r="I43" s="119"/>
      <c r="J43" s="119"/>
    </row>
    <row r="44" spans="1:10" ht="12.75">
      <c r="A44" s="246" t="s">
        <v>164</v>
      </c>
      <c r="B44" s="246"/>
      <c r="C44" s="107">
        <f>J22</f>
        <v>0.2</v>
      </c>
      <c r="E44" s="256">
        <f>J22</f>
        <v>0.2</v>
      </c>
      <c r="F44" s="256"/>
      <c r="G44" s="256"/>
      <c r="H44" s="119"/>
      <c r="I44" s="119"/>
      <c r="J44" s="119"/>
    </row>
    <row r="45" spans="3:10" ht="12.75">
      <c r="C45" s="106">
        <f>SUM(C43:C44)</f>
        <v>8</v>
      </c>
      <c r="E45" s="191">
        <f>SUM(E43:H44)</f>
        <v>8.799999999999999</v>
      </c>
      <c r="F45" s="191"/>
      <c r="G45" s="191"/>
      <c r="H45" s="119"/>
      <c r="I45" s="119"/>
      <c r="J45" s="119"/>
    </row>
    <row r="46" spans="1:10" ht="12.75">
      <c r="A46" s="119"/>
      <c r="B46" s="119"/>
      <c r="C46" s="119"/>
      <c r="D46" s="119"/>
      <c r="E46" s="119"/>
      <c r="F46" s="119"/>
      <c r="G46" s="119"/>
      <c r="H46" s="119"/>
      <c r="I46" s="119"/>
      <c r="J46" s="119"/>
    </row>
    <row r="47" spans="1:10" ht="12.75">
      <c r="A47" s="119"/>
      <c r="B47" s="119"/>
      <c r="C47" s="119"/>
      <c r="D47" s="119"/>
      <c r="E47" s="119"/>
      <c r="F47" s="119"/>
      <c r="G47" s="119"/>
      <c r="H47" s="119"/>
      <c r="I47" s="119"/>
      <c r="J47" s="119"/>
    </row>
    <row r="48" spans="1:10" ht="12.75">
      <c r="A48" s="119"/>
      <c r="B48" s="119"/>
      <c r="C48" s="119"/>
      <c r="D48" s="119"/>
      <c r="E48" s="119"/>
      <c r="F48" s="119"/>
      <c r="G48" s="119"/>
      <c r="H48" s="119"/>
      <c r="I48" s="119"/>
      <c r="J48" s="119"/>
    </row>
    <row r="49" spans="1:10" ht="12.75">
      <c r="A49" s="119"/>
      <c r="B49" s="119"/>
      <c r="C49" s="119"/>
      <c r="D49" s="119"/>
      <c r="E49" s="119"/>
      <c r="F49" s="119"/>
      <c r="G49" s="119"/>
      <c r="H49" s="119"/>
      <c r="I49" s="119"/>
      <c r="J49" s="119"/>
    </row>
    <row r="50" spans="1:10" ht="12.75">
      <c r="A50" s="119"/>
      <c r="B50" s="119"/>
      <c r="C50" s="119"/>
      <c r="D50" s="119"/>
      <c r="E50" s="119"/>
      <c r="F50" s="119"/>
      <c r="G50" s="119"/>
      <c r="H50" s="119"/>
      <c r="I50" s="119"/>
      <c r="J50" s="119"/>
    </row>
    <row r="51" spans="1:10" ht="12.75">
      <c r="A51" s="119"/>
      <c r="B51" s="119"/>
      <c r="C51" s="119"/>
      <c r="D51" s="119"/>
      <c r="E51" s="119"/>
      <c r="F51" s="119"/>
      <c r="G51" s="119"/>
      <c r="H51" s="119"/>
      <c r="I51" s="119"/>
      <c r="J51" s="119"/>
    </row>
    <row r="52" spans="1:10" ht="12.75">
      <c r="A52" s="119"/>
      <c r="B52" s="119"/>
      <c r="C52" s="119"/>
      <c r="D52" s="119"/>
      <c r="E52" s="119"/>
      <c r="F52" s="119"/>
      <c r="G52" s="119"/>
      <c r="H52" s="119"/>
      <c r="I52" s="119"/>
      <c r="J52" s="119"/>
    </row>
    <row r="53" spans="1:10" ht="12.75">
      <c r="A53" s="119"/>
      <c r="B53" s="119"/>
      <c r="C53" s="119"/>
      <c r="D53" s="119"/>
      <c r="E53" s="119"/>
      <c r="F53" s="119"/>
      <c r="G53" s="119"/>
      <c r="H53" s="119"/>
      <c r="I53" s="119"/>
      <c r="J53" s="119"/>
    </row>
    <row r="54" spans="1:10" ht="12.75">
      <c r="A54" s="119"/>
      <c r="B54" s="119"/>
      <c r="C54" s="119"/>
      <c r="D54" s="119"/>
      <c r="E54" s="119"/>
      <c r="F54" s="119"/>
      <c r="G54" s="119"/>
      <c r="H54" s="119"/>
      <c r="I54" s="119"/>
      <c r="J54" s="119"/>
    </row>
    <row r="55" spans="1:10" ht="12.75">
      <c r="A55" s="119"/>
      <c r="B55" s="119"/>
      <c r="C55" s="119"/>
      <c r="D55" s="119"/>
      <c r="E55" s="119"/>
      <c r="F55" s="119"/>
      <c r="G55" s="119"/>
      <c r="H55" s="119"/>
      <c r="I55" s="119"/>
      <c r="J55" s="119"/>
    </row>
    <row r="56" spans="1:10" ht="12.75">
      <c r="A56" s="119"/>
      <c r="B56" s="119"/>
      <c r="C56" s="119"/>
      <c r="D56" s="119"/>
      <c r="E56" s="119"/>
      <c r="F56" s="119"/>
      <c r="G56" s="119"/>
      <c r="H56" s="119"/>
      <c r="I56" s="119"/>
      <c r="J56" s="119"/>
    </row>
    <row r="57" spans="1:10" ht="12.75">
      <c r="A57" s="119"/>
      <c r="B57" s="119"/>
      <c r="C57" s="119"/>
      <c r="D57" s="119"/>
      <c r="E57" s="119"/>
      <c r="F57" s="119"/>
      <c r="G57" s="119"/>
      <c r="H57" s="119"/>
      <c r="I57" s="119"/>
      <c r="J57" s="119"/>
    </row>
    <row r="58" spans="1:10" ht="12.75">
      <c r="A58" s="119"/>
      <c r="B58" s="119"/>
      <c r="C58" s="119"/>
      <c r="D58" s="119"/>
      <c r="E58" s="119"/>
      <c r="F58" s="119"/>
      <c r="G58" s="119"/>
      <c r="H58" s="119"/>
      <c r="I58" s="119"/>
      <c r="J58" s="119"/>
    </row>
    <row r="59" spans="1:10" ht="12.75">
      <c r="A59" s="119"/>
      <c r="B59" s="119"/>
      <c r="C59" s="119"/>
      <c r="D59" s="119"/>
      <c r="E59" s="119"/>
      <c r="F59" s="119"/>
      <c r="G59" s="119"/>
      <c r="H59" s="119"/>
      <c r="I59" s="119"/>
      <c r="J59" s="119"/>
    </row>
    <row r="60" spans="1:10" ht="12.75">
      <c r="A60" s="119"/>
      <c r="B60" s="119"/>
      <c r="C60" s="119"/>
      <c r="D60" s="119"/>
      <c r="E60" s="119"/>
      <c r="F60" s="119"/>
      <c r="G60" s="119"/>
      <c r="H60" s="119"/>
      <c r="I60" s="119"/>
      <c r="J60" s="119"/>
    </row>
    <row r="61" spans="1:10" ht="12.75">
      <c r="A61" s="119"/>
      <c r="B61" s="119"/>
      <c r="C61" s="119"/>
      <c r="D61" s="119"/>
      <c r="E61" s="119"/>
      <c r="F61" s="119"/>
      <c r="G61" s="119"/>
      <c r="H61" s="119"/>
      <c r="I61" s="119"/>
      <c r="J61" s="119"/>
    </row>
    <row r="62" spans="1:10" ht="12.75">
      <c r="A62" s="119"/>
      <c r="B62" s="119"/>
      <c r="C62" s="119"/>
      <c r="D62" s="119"/>
      <c r="E62" s="119"/>
      <c r="F62" s="119"/>
      <c r="G62" s="119"/>
      <c r="H62" s="119"/>
      <c r="I62" s="119"/>
      <c r="J62" s="119"/>
    </row>
    <row r="63" spans="1:10" ht="12.75">
      <c r="A63" s="119"/>
      <c r="B63" s="119"/>
      <c r="C63" s="119"/>
      <c r="D63" s="119"/>
      <c r="E63" s="119"/>
      <c r="F63" s="119"/>
      <c r="G63" s="119"/>
      <c r="H63" s="119"/>
      <c r="I63" s="119"/>
      <c r="J63" s="119"/>
    </row>
    <row r="64" spans="1:10" ht="12.75">
      <c r="A64" s="119"/>
      <c r="B64" s="119"/>
      <c r="C64" s="119"/>
      <c r="D64" s="119"/>
      <c r="E64" s="119"/>
      <c r="F64" s="119"/>
      <c r="G64" s="119"/>
      <c r="H64" s="119"/>
      <c r="I64" s="119"/>
      <c r="J64" s="119"/>
    </row>
    <row r="65" spans="1:10" ht="12.75">
      <c r="A65" s="119"/>
      <c r="B65" s="119"/>
      <c r="C65" s="119"/>
      <c r="D65" s="119"/>
      <c r="E65" s="119"/>
      <c r="F65" s="119"/>
      <c r="G65" s="119"/>
      <c r="H65" s="119"/>
      <c r="I65" s="119"/>
      <c r="J65" s="119"/>
    </row>
    <row r="66" spans="1:10" ht="12.75">
      <c r="A66" s="119"/>
      <c r="B66" s="119"/>
      <c r="C66" s="119"/>
      <c r="D66" s="119"/>
      <c r="E66" s="119"/>
      <c r="F66" s="119"/>
      <c r="G66" s="119"/>
      <c r="H66" s="119"/>
      <c r="I66" s="119"/>
      <c r="J66" s="119"/>
    </row>
  </sheetData>
  <mergeCells count="41">
    <mergeCell ref="A42:C42"/>
    <mergeCell ref="A33:B33"/>
    <mergeCell ref="E33:G33"/>
    <mergeCell ref="J15:J16"/>
    <mergeCell ref="C19:J19"/>
    <mergeCell ref="A22:D22"/>
    <mergeCell ref="E22:F22"/>
    <mergeCell ref="A21:D21"/>
    <mergeCell ref="E21:F21"/>
    <mergeCell ref="A15:A16"/>
    <mergeCell ref="B40:C40"/>
    <mergeCell ref="E40:G40"/>
    <mergeCell ref="A13:E13"/>
    <mergeCell ref="A25:B25"/>
    <mergeCell ref="E25:G25"/>
    <mergeCell ref="C15:C16"/>
    <mergeCell ref="E15:E16"/>
    <mergeCell ref="E43:G43"/>
    <mergeCell ref="E44:G44"/>
    <mergeCell ref="H36:H37"/>
    <mergeCell ref="I36:J37"/>
    <mergeCell ref="E45:G45"/>
    <mergeCell ref="A36:A37"/>
    <mergeCell ref="C36:C37"/>
    <mergeCell ref="A34:B34"/>
    <mergeCell ref="F36:G36"/>
    <mergeCell ref="F37:G37"/>
    <mergeCell ref="E34:G34"/>
    <mergeCell ref="E36:E37"/>
    <mergeCell ref="A43:B43"/>
    <mergeCell ref="A44:B44"/>
    <mergeCell ref="A1:J1"/>
    <mergeCell ref="G15:G16"/>
    <mergeCell ref="H15:H16"/>
    <mergeCell ref="I15:I16"/>
    <mergeCell ref="A7:H7"/>
    <mergeCell ref="C10:C11"/>
    <mergeCell ref="A10:A11"/>
    <mergeCell ref="G3:H3"/>
    <mergeCell ref="A8:E8"/>
    <mergeCell ref="D10:E11"/>
  </mergeCells>
  <printOptions horizontalCentered="1"/>
  <pageMargins left="0.7480314960629921" right="0.7480314960629921" top="0.5905511811023623" bottom="0.5905511811023623" header="0.5118110236220472" footer="0.5118110236220472"/>
  <pageSetup horizontalDpi="180" verticalDpi="18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70"/>
  <sheetViews>
    <sheetView workbookViewId="0" topLeftCell="A22">
      <selection activeCell="D42" sqref="D42"/>
    </sheetView>
  </sheetViews>
  <sheetFormatPr defaultColWidth="9.33203125" defaultRowHeight="12.75"/>
  <cols>
    <col min="1" max="1" width="7.66015625" style="89" customWidth="1"/>
    <col min="2" max="2" width="12.5" style="89" customWidth="1"/>
    <col min="3" max="3" width="16.16015625" style="89" customWidth="1"/>
    <col min="4" max="4" width="12.33203125" style="89" customWidth="1"/>
    <col min="5" max="5" width="3.5" style="89" customWidth="1"/>
    <col min="6" max="6" width="11.66015625" style="89" customWidth="1"/>
    <col min="7" max="7" width="4.33203125" style="89" customWidth="1"/>
    <col min="8" max="8" width="11" style="89" customWidth="1"/>
    <col min="9" max="9" width="7.66015625" style="89" customWidth="1"/>
    <col min="10" max="10" width="15.16015625" style="89" bestFit="1" customWidth="1"/>
    <col min="11" max="16384" width="9.33203125" style="89" customWidth="1"/>
  </cols>
  <sheetData>
    <row r="1" spans="1:10" ht="12.75">
      <c r="A1" s="197" t="s">
        <v>205</v>
      </c>
      <c r="B1" s="197"/>
      <c r="C1" s="197"/>
      <c r="D1" s="197"/>
      <c r="E1" s="197"/>
      <c r="F1" s="197"/>
      <c r="G1" s="197"/>
      <c r="H1" s="197"/>
      <c r="I1" s="197"/>
      <c r="J1" s="197"/>
    </row>
    <row r="3" spans="1:8" ht="12.75">
      <c r="A3" s="90" t="s">
        <v>95</v>
      </c>
      <c r="B3" s="93">
        <v>7.5</v>
      </c>
      <c r="C3" s="90" t="s">
        <v>94</v>
      </c>
      <c r="D3" s="93">
        <v>7.8</v>
      </c>
      <c r="F3" s="90" t="s">
        <v>108</v>
      </c>
      <c r="G3" s="259">
        <v>1110</v>
      </c>
      <c r="H3" s="259"/>
    </row>
    <row r="4" ht="12.75">
      <c r="A4" s="89" t="s">
        <v>200</v>
      </c>
    </row>
    <row r="7" spans="1:8" ht="12.75">
      <c r="A7" s="190" t="s">
        <v>117</v>
      </c>
      <c r="B7" s="190"/>
      <c r="C7" s="190"/>
      <c r="D7" s="190"/>
      <c r="E7" s="190"/>
      <c r="F7" s="190"/>
      <c r="G7" s="190"/>
      <c r="H7" s="190"/>
    </row>
    <row r="8" spans="1:8" ht="12.75">
      <c r="A8" s="248" t="s">
        <v>179</v>
      </c>
      <c r="B8" s="248"/>
      <c r="C8" s="248"/>
      <c r="D8" s="248"/>
      <c r="E8" s="248"/>
      <c r="F8" s="96"/>
      <c r="G8" s="96"/>
      <c r="H8" s="96"/>
    </row>
    <row r="9" spans="1:8" ht="12.75">
      <c r="A9" s="108"/>
      <c r="B9" s="108"/>
      <c r="C9" s="108"/>
      <c r="D9" s="108"/>
      <c r="E9" s="108"/>
      <c r="F9" s="96"/>
      <c r="G9" s="96"/>
      <c r="H9" s="96"/>
    </row>
    <row r="10" spans="1:10" ht="12.75">
      <c r="A10" s="187" t="s">
        <v>180</v>
      </c>
      <c r="B10" s="91" t="s">
        <v>181</v>
      </c>
      <c r="C10" s="258" t="s">
        <v>183</v>
      </c>
      <c r="D10" s="258" t="s">
        <v>184</v>
      </c>
      <c r="E10" s="258"/>
      <c r="F10" s="125"/>
      <c r="G10" s="124"/>
      <c r="H10" s="127"/>
      <c r="I10" s="128"/>
      <c r="J10" s="126"/>
    </row>
    <row r="11" spans="1:10" ht="12.75">
      <c r="A11" s="187"/>
      <c r="B11" s="90" t="s">
        <v>182</v>
      </c>
      <c r="C11" s="258"/>
      <c r="D11" s="258"/>
      <c r="E11" s="258"/>
      <c r="F11" s="125"/>
      <c r="G11" s="124"/>
      <c r="H11" s="127"/>
      <c r="I11" s="128"/>
      <c r="J11" s="126"/>
    </row>
    <row r="12" spans="1:10" ht="12.75">
      <c r="A12" s="96"/>
      <c r="B12" s="96"/>
      <c r="C12" s="124"/>
      <c r="D12" s="124"/>
      <c r="E12" s="124"/>
      <c r="F12" s="124"/>
      <c r="G12" s="124"/>
      <c r="H12" s="124"/>
      <c r="I12" s="119"/>
      <c r="J12" s="126"/>
    </row>
    <row r="13" spans="1:10" ht="12.75">
      <c r="A13" s="248" t="s">
        <v>185</v>
      </c>
      <c r="B13" s="248"/>
      <c r="C13" s="248"/>
      <c r="D13" s="248"/>
      <c r="E13" s="248"/>
      <c r="F13" s="118"/>
      <c r="G13" s="118"/>
      <c r="H13" s="118"/>
      <c r="I13" s="118"/>
      <c r="J13" s="126"/>
    </row>
    <row r="14" spans="1:10" ht="12.75">
      <c r="A14" s="108"/>
      <c r="B14" s="108"/>
      <c r="C14" s="108"/>
      <c r="D14" s="108"/>
      <c r="E14" s="108"/>
      <c r="F14" s="118"/>
      <c r="G14" s="118"/>
      <c r="H14" s="118"/>
      <c r="I14" s="118"/>
      <c r="J14" s="126"/>
    </row>
    <row r="15" spans="1:10" ht="12.75">
      <c r="A15" s="246" t="s">
        <v>144</v>
      </c>
      <c r="B15" s="91" t="s">
        <v>145</v>
      </c>
      <c r="C15" s="187" t="s">
        <v>88</v>
      </c>
      <c r="D15" s="91" t="s">
        <v>201</v>
      </c>
      <c r="E15" s="190" t="s">
        <v>88</v>
      </c>
      <c r="F15" s="134">
        <f>B3+D3</f>
        <v>15.3</v>
      </c>
      <c r="G15" s="190" t="s">
        <v>88</v>
      </c>
      <c r="H15" s="250">
        <f>F15/F16</f>
        <v>7.65</v>
      </c>
      <c r="I15" s="245" t="s">
        <v>147</v>
      </c>
      <c r="J15" s="188">
        <v>16955</v>
      </c>
    </row>
    <row r="16" spans="1:10" ht="12.75">
      <c r="A16" s="246"/>
      <c r="B16" s="90">
        <v>2</v>
      </c>
      <c r="C16" s="187"/>
      <c r="D16" s="90">
        <v>2</v>
      </c>
      <c r="E16" s="190"/>
      <c r="F16" s="110">
        <v>2</v>
      </c>
      <c r="G16" s="190"/>
      <c r="H16" s="250"/>
      <c r="I16" s="245"/>
      <c r="J16" s="188"/>
    </row>
    <row r="17" spans="1:10" ht="12.75">
      <c r="A17" s="92" t="s">
        <v>202</v>
      </c>
      <c r="B17" s="112">
        <v>8.1</v>
      </c>
      <c r="D17" s="96"/>
      <c r="E17" s="96"/>
      <c r="F17" s="96"/>
      <c r="G17" s="96"/>
      <c r="H17" s="96"/>
      <c r="I17" s="90" t="s">
        <v>203</v>
      </c>
      <c r="J17" s="111">
        <v>18065</v>
      </c>
    </row>
    <row r="18" ht="12.75">
      <c r="J18" s="94">
        <f>J17-J15</f>
        <v>1110</v>
      </c>
    </row>
    <row r="19" spans="1:10" ht="12.75">
      <c r="A19" s="186" t="s">
        <v>204</v>
      </c>
      <c r="B19" s="186"/>
      <c r="C19" s="186"/>
      <c r="D19" s="186"/>
      <c r="E19" s="186"/>
      <c r="F19" s="186"/>
      <c r="G19" s="186"/>
      <c r="H19" s="186"/>
      <c r="I19" s="186"/>
      <c r="J19" s="186"/>
    </row>
    <row r="21" spans="1:10" ht="12.75">
      <c r="A21" s="186" t="s">
        <v>151</v>
      </c>
      <c r="B21" s="186"/>
      <c r="C21" s="186"/>
      <c r="D21" s="186"/>
      <c r="E21" s="191">
        <f>B17</f>
        <v>8.1</v>
      </c>
      <c r="F21" s="186"/>
      <c r="G21" s="90" t="s">
        <v>152</v>
      </c>
      <c r="H21" s="106">
        <f>H15</f>
        <v>7.65</v>
      </c>
      <c r="I21" s="90" t="s">
        <v>88</v>
      </c>
      <c r="J21" s="106">
        <f>E21-H21</f>
        <v>0.4499999999999993</v>
      </c>
    </row>
    <row r="22" spans="1:10" ht="12.75">
      <c r="A22" s="186" t="s">
        <v>153</v>
      </c>
      <c r="B22" s="186"/>
      <c r="C22" s="186"/>
      <c r="D22" s="186"/>
      <c r="E22" s="253">
        <v>1110</v>
      </c>
      <c r="F22" s="253"/>
      <c r="G22" s="90" t="s">
        <v>154</v>
      </c>
      <c r="H22" s="114">
        <v>24.5</v>
      </c>
      <c r="I22" s="90" t="s">
        <v>88</v>
      </c>
      <c r="J22" s="106">
        <f>E22/H22/100</f>
        <v>0.4530612244897959</v>
      </c>
    </row>
    <row r="23" spans="1:10" ht="12.75">
      <c r="A23" s="108"/>
      <c r="B23" s="108"/>
      <c r="C23" s="108"/>
      <c r="D23" s="108"/>
      <c r="E23" s="108"/>
      <c r="F23" s="118"/>
      <c r="G23" s="118"/>
      <c r="H23" s="118"/>
      <c r="I23" s="118"/>
      <c r="J23" s="126"/>
    </row>
    <row r="24" spans="1:10" ht="12.75">
      <c r="A24" s="108"/>
      <c r="B24" s="108"/>
      <c r="C24" s="108"/>
      <c r="D24" s="138" t="s">
        <v>221</v>
      </c>
      <c r="E24" s="108"/>
      <c r="F24" s="118"/>
      <c r="G24" s="118"/>
      <c r="H24" s="118"/>
      <c r="I24" s="118"/>
      <c r="J24" s="126"/>
    </row>
    <row r="25" spans="1:10" ht="12.75">
      <c r="A25" s="261" t="s">
        <v>186</v>
      </c>
      <c r="B25" s="261"/>
      <c r="C25" s="131">
        <v>7.87</v>
      </c>
      <c r="D25" s="119" t="s">
        <v>187</v>
      </c>
      <c r="E25" s="264">
        <v>-0.85</v>
      </c>
      <c r="F25" s="264"/>
      <c r="G25" s="264"/>
      <c r="H25" s="119"/>
      <c r="I25" s="119"/>
      <c r="J25" s="119"/>
    </row>
    <row r="26" spans="8:10" ht="12.75">
      <c r="H26" s="119"/>
      <c r="I26" s="119"/>
      <c r="J26" s="119"/>
    </row>
    <row r="27" spans="1:10" ht="12.75">
      <c r="A27" s="119"/>
      <c r="B27" s="119"/>
      <c r="C27" s="119"/>
      <c r="D27" s="119"/>
      <c r="E27" s="119"/>
      <c r="F27" s="119"/>
      <c r="G27" s="119"/>
      <c r="H27" s="119"/>
      <c r="I27" s="119"/>
      <c r="J27" s="119"/>
    </row>
    <row r="28" spans="1:10" ht="12.75">
      <c r="A28" s="119"/>
      <c r="B28" s="119"/>
      <c r="C28" s="119"/>
      <c r="D28" s="119"/>
      <c r="E28" s="119"/>
      <c r="F28" s="119"/>
      <c r="G28" s="119"/>
      <c r="H28" s="119"/>
      <c r="I28" s="119"/>
      <c r="J28" s="119"/>
    </row>
    <row r="29" spans="1:10" ht="12.75">
      <c r="A29" s="119"/>
      <c r="B29" s="119"/>
      <c r="C29" s="119"/>
      <c r="D29" s="119"/>
      <c r="E29" s="119"/>
      <c r="F29" s="119"/>
      <c r="G29" s="119"/>
      <c r="H29" s="119"/>
      <c r="I29" s="119"/>
      <c r="J29" s="119"/>
    </row>
    <row r="30" spans="1:10" ht="12.75">
      <c r="A30" s="119"/>
      <c r="B30" s="119"/>
      <c r="C30" s="119"/>
      <c r="D30" s="119"/>
      <c r="E30" s="119"/>
      <c r="F30" s="119"/>
      <c r="G30" s="119"/>
      <c r="H30" s="119"/>
      <c r="I30" s="119"/>
      <c r="J30" s="119"/>
    </row>
    <row r="31" spans="1:10" ht="12.75">
      <c r="A31" s="119"/>
      <c r="B31" s="119"/>
      <c r="C31" s="119"/>
      <c r="D31" s="119"/>
      <c r="E31" s="119"/>
      <c r="F31" s="119"/>
      <c r="G31" s="119"/>
      <c r="H31" s="119"/>
      <c r="I31" s="119"/>
      <c r="J31" s="119"/>
    </row>
    <row r="32" spans="1:10" ht="12.75">
      <c r="A32" s="119"/>
      <c r="B32" s="119"/>
      <c r="C32" s="119"/>
      <c r="D32" s="119"/>
      <c r="E32" s="119"/>
      <c r="F32" s="119"/>
      <c r="G32" s="119"/>
      <c r="H32" s="119"/>
      <c r="I32" s="119"/>
      <c r="J32" s="119"/>
    </row>
    <row r="33" spans="1:10" ht="12.75">
      <c r="A33" s="261" t="s">
        <v>188</v>
      </c>
      <c r="B33" s="261"/>
      <c r="C33" s="131">
        <v>-26.9</v>
      </c>
      <c r="D33" s="119" t="s">
        <v>189</v>
      </c>
      <c r="E33" s="264">
        <f>-C33+E25</f>
        <v>26.049999999999997</v>
      </c>
      <c r="F33" s="264"/>
      <c r="G33" s="264"/>
      <c r="H33" s="119"/>
      <c r="I33" s="119"/>
      <c r="J33" s="119"/>
    </row>
    <row r="34" spans="1:10" ht="12.75">
      <c r="A34" s="261" t="s">
        <v>190</v>
      </c>
      <c r="B34" s="261"/>
      <c r="C34" s="131">
        <v>12.25</v>
      </c>
      <c r="D34" s="119" t="s">
        <v>191</v>
      </c>
      <c r="E34" s="264">
        <f>C34-E25</f>
        <v>13.1</v>
      </c>
      <c r="F34" s="264"/>
      <c r="G34" s="264"/>
      <c r="H34" s="119"/>
      <c r="I34" s="119"/>
      <c r="J34" s="119"/>
    </row>
    <row r="35" spans="1:10" ht="12.75">
      <c r="A35" s="119"/>
      <c r="B35" s="119"/>
      <c r="C35" s="119"/>
      <c r="D35" s="119"/>
      <c r="E35" s="119"/>
      <c r="F35" s="119"/>
      <c r="G35" s="119"/>
      <c r="H35" s="119"/>
      <c r="I35" s="119"/>
      <c r="J35" s="119"/>
    </row>
    <row r="36" spans="1:10" ht="12.75">
      <c r="A36" s="190" t="s">
        <v>180</v>
      </c>
      <c r="B36" s="120" t="s">
        <v>181</v>
      </c>
      <c r="C36" s="260" t="s">
        <v>192</v>
      </c>
      <c r="D36" s="120" t="s">
        <v>217</v>
      </c>
      <c r="E36" s="249" t="s">
        <v>88</v>
      </c>
      <c r="F36" s="262">
        <f>G3*E34</f>
        <v>14541</v>
      </c>
      <c r="G36" s="262"/>
      <c r="H36" s="249" t="s">
        <v>88</v>
      </c>
      <c r="I36" s="265">
        <f>F36/F37</f>
        <v>371.4176245210728</v>
      </c>
      <c r="J36" s="265"/>
    </row>
    <row r="37" spans="1:10" ht="12.75">
      <c r="A37" s="190"/>
      <c r="B37" s="96" t="s">
        <v>182</v>
      </c>
      <c r="C37" s="260"/>
      <c r="D37" s="124" t="s">
        <v>218</v>
      </c>
      <c r="E37" s="249"/>
      <c r="F37" s="263">
        <f>E33+E34</f>
        <v>39.15</v>
      </c>
      <c r="G37" s="263"/>
      <c r="H37" s="249"/>
      <c r="I37" s="265"/>
      <c r="J37" s="265"/>
    </row>
    <row r="38" spans="1:10" ht="12.75">
      <c r="A38" s="124"/>
      <c r="B38" s="124"/>
      <c r="C38" s="124"/>
      <c r="D38" s="124"/>
      <c r="E38" s="124"/>
      <c r="F38" s="124"/>
      <c r="G38" s="124"/>
      <c r="H38" s="124"/>
      <c r="I38" s="124"/>
      <c r="J38" s="124"/>
    </row>
    <row r="39" spans="1:10" ht="12.75">
      <c r="A39" s="124"/>
      <c r="B39" s="124"/>
      <c r="C39" s="124"/>
      <c r="D39" s="124"/>
      <c r="E39" s="124"/>
      <c r="F39" s="124"/>
      <c r="G39" s="124"/>
      <c r="H39" s="124"/>
      <c r="I39" s="124"/>
      <c r="J39" s="124"/>
    </row>
    <row r="40" spans="1:10" ht="12.75">
      <c r="A40" s="124" t="s">
        <v>183</v>
      </c>
      <c r="B40" s="249" t="s">
        <v>195</v>
      </c>
      <c r="C40" s="249"/>
      <c r="D40" s="124" t="s">
        <v>216</v>
      </c>
      <c r="E40" s="266">
        <f>G3-I36</f>
        <v>738.5823754789271</v>
      </c>
      <c r="F40" s="266"/>
      <c r="G40" s="266"/>
      <c r="H40" s="124"/>
      <c r="I40" s="124"/>
      <c r="J40" s="124"/>
    </row>
    <row r="41" spans="1:10" ht="12.75">
      <c r="A41" s="119"/>
      <c r="B41" s="119"/>
      <c r="C41" s="119"/>
      <c r="D41" s="119"/>
      <c r="E41" s="119"/>
      <c r="F41" s="119"/>
      <c r="G41" s="119"/>
      <c r="H41" s="119"/>
      <c r="I41" s="119"/>
      <c r="J41" s="119"/>
    </row>
    <row r="42" spans="1:10" ht="12.75">
      <c r="A42" s="267" t="s">
        <v>199</v>
      </c>
      <c r="B42" s="267"/>
      <c r="C42" s="267"/>
      <c r="D42" s="119"/>
      <c r="E42" s="119"/>
      <c r="F42" s="119"/>
      <c r="G42" s="119"/>
      <c r="H42" s="119"/>
      <c r="I42" s="119"/>
      <c r="J42" s="119"/>
    </row>
    <row r="43" spans="1:10" ht="12.75">
      <c r="A43" s="246" t="s">
        <v>52</v>
      </c>
      <c r="B43" s="246"/>
      <c r="C43" s="106">
        <f>B3</f>
        <v>7.5</v>
      </c>
      <c r="D43" s="92" t="s">
        <v>53</v>
      </c>
      <c r="E43" s="191">
        <f>D3</f>
        <v>7.8</v>
      </c>
      <c r="F43" s="191"/>
      <c r="G43" s="191"/>
      <c r="H43" s="119"/>
      <c r="I43" s="119"/>
      <c r="J43" s="119"/>
    </row>
    <row r="44" spans="1:10" ht="12.75">
      <c r="A44" s="246" t="s">
        <v>164</v>
      </c>
      <c r="B44" s="246"/>
      <c r="C44" s="107">
        <f>J22</f>
        <v>0.4530612244897959</v>
      </c>
      <c r="E44" s="256">
        <f>J22</f>
        <v>0.4530612244897959</v>
      </c>
      <c r="F44" s="256"/>
      <c r="G44" s="256"/>
      <c r="H44" s="119"/>
      <c r="I44" s="119"/>
      <c r="J44" s="119"/>
    </row>
    <row r="45" spans="3:10" ht="12.75">
      <c r="C45" s="106">
        <f>SUM(C43:C44)</f>
        <v>7.953061224489796</v>
      </c>
      <c r="E45" s="191">
        <f>SUM(E43:H44)</f>
        <v>8.253061224489796</v>
      </c>
      <c r="F45" s="191"/>
      <c r="G45" s="191"/>
      <c r="H45" s="119"/>
      <c r="I45" s="119"/>
      <c r="J45" s="119"/>
    </row>
    <row r="46" spans="1:10" ht="12.75">
      <c r="A46" s="119"/>
      <c r="B46" s="119"/>
      <c r="C46" s="119"/>
      <c r="D46" s="119"/>
      <c r="E46" s="119"/>
      <c r="F46" s="119"/>
      <c r="G46" s="119"/>
      <c r="H46" s="119"/>
      <c r="I46" s="119"/>
      <c r="J46" s="119"/>
    </row>
    <row r="47" spans="1:10" ht="12.75">
      <c r="A47" s="246" t="s">
        <v>144</v>
      </c>
      <c r="B47" s="91" t="s">
        <v>145</v>
      </c>
      <c r="C47" s="187" t="s">
        <v>88</v>
      </c>
      <c r="D47" s="91" t="s">
        <v>212</v>
      </c>
      <c r="E47" s="190" t="s">
        <v>88</v>
      </c>
      <c r="F47" s="135">
        <f>C45+E45</f>
        <v>16.206122448979592</v>
      </c>
      <c r="G47" s="190" t="s">
        <v>88</v>
      </c>
      <c r="H47" s="250">
        <f>F47/F48</f>
        <v>8.103061224489796</v>
      </c>
      <c r="I47" s="119"/>
      <c r="J47" s="119"/>
    </row>
    <row r="48" spans="1:10" ht="12.75">
      <c r="A48" s="246"/>
      <c r="B48" s="90">
        <v>2</v>
      </c>
      <c r="C48" s="187"/>
      <c r="D48" s="90">
        <v>2</v>
      </c>
      <c r="E48" s="190"/>
      <c r="F48" s="110">
        <v>2</v>
      </c>
      <c r="G48" s="190"/>
      <c r="H48" s="250"/>
      <c r="I48" s="119"/>
      <c r="J48" s="119"/>
    </row>
    <row r="49" spans="1:10" ht="12.75">
      <c r="A49" s="92"/>
      <c r="B49" s="90"/>
      <c r="C49" s="90"/>
      <c r="D49" s="90"/>
      <c r="E49" s="96"/>
      <c r="F49" s="110"/>
      <c r="G49" s="96"/>
      <c r="H49" s="121"/>
      <c r="I49" s="119"/>
      <c r="J49" s="119"/>
    </row>
    <row r="50" spans="1:10" ht="12.75">
      <c r="A50" s="261" t="s">
        <v>206</v>
      </c>
      <c r="B50" s="261"/>
      <c r="C50" s="261"/>
      <c r="D50" s="261"/>
      <c r="E50" s="261"/>
      <c r="F50" s="261"/>
      <c r="G50" s="261"/>
      <c r="H50" s="261"/>
      <c r="I50" s="261"/>
      <c r="J50" s="261"/>
    </row>
    <row r="51" spans="1:10" ht="12.75">
      <c r="A51" s="119"/>
      <c r="B51" s="119"/>
      <c r="C51" s="119"/>
      <c r="D51" s="119"/>
      <c r="E51" s="119"/>
      <c r="F51" s="119"/>
      <c r="G51" s="119"/>
      <c r="H51" s="119"/>
      <c r="I51" s="119"/>
      <c r="J51" s="119"/>
    </row>
    <row r="52" spans="1:10" ht="12.75">
      <c r="A52" s="119" t="s">
        <v>89</v>
      </c>
      <c r="B52" s="136">
        <v>208.5</v>
      </c>
      <c r="C52" s="119"/>
      <c r="D52" s="119"/>
      <c r="E52" s="119"/>
      <c r="F52" s="119"/>
      <c r="G52" s="119"/>
      <c r="H52" s="119"/>
      <c r="I52" s="119"/>
      <c r="J52" s="119"/>
    </row>
    <row r="53" spans="1:10" ht="12.75">
      <c r="A53" s="89" t="s">
        <v>211</v>
      </c>
      <c r="B53" s="106">
        <f>F37</f>
        <v>39.15</v>
      </c>
      <c r="D53" s="93"/>
      <c r="E53" s="119"/>
      <c r="F53" s="119"/>
      <c r="G53" s="119"/>
      <c r="H53" s="119"/>
      <c r="I53" s="119"/>
      <c r="J53" s="119"/>
    </row>
    <row r="54" spans="1:10" ht="12.75">
      <c r="A54" s="89" t="s">
        <v>80</v>
      </c>
      <c r="C54" s="106">
        <f>E45-C45</f>
        <v>0.3000000000000007</v>
      </c>
      <c r="D54" s="119"/>
      <c r="E54" s="119"/>
      <c r="F54" s="119"/>
      <c r="G54" s="119"/>
      <c r="H54" s="119"/>
      <c r="I54" s="119"/>
      <c r="J54" s="119"/>
    </row>
    <row r="55" spans="1:10" ht="12.75">
      <c r="A55" s="258" t="s">
        <v>207</v>
      </c>
      <c r="B55" s="91" t="s">
        <v>208</v>
      </c>
      <c r="C55" s="258" t="s">
        <v>88</v>
      </c>
      <c r="D55" s="91" t="s">
        <v>210</v>
      </c>
      <c r="E55" s="258" t="s">
        <v>88</v>
      </c>
      <c r="F55" s="137">
        <f>(C54*B52)*100</f>
        <v>6255.000000000015</v>
      </c>
      <c r="G55" s="258" t="s">
        <v>88</v>
      </c>
      <c r="H55" s="268">
        <f>F55/F56</f>
        <v>159.77011494252912</v>
      </c>
      <c r="I55" s="119"/>
      <c r="J55" s="119"/>
    </row>
    <row r="56" spans="1:10" ht="12.75">
      <c r="A56" s="258"/>
      <c r="B56" s="119" t="s">
        <v>209</v>
      </c>
      <c r="C56" s="258"/>
      <c r="D56" s="119" t="s">
        <v>209</v>
      </c>
      <c r="E56" s="258"/>
      <c r="F56" s="129">
        <v>39.15</v>
      </c>
      <c r="G56" s="258"/>
      <c r="H56" s="268"/>
      <c r="I56" s="119"/>
      <c r="J56" s="119"/>
    </row>
    <row r="57" spans="1:10" ht="12.75">
      <c r="A57" s="119"/>
      <c r="B57" s="119"/>
      <c r="C57" s="119"/>
      <c r="D57" s="119"/>
      <c r="E57" s="119"/>
      <c r="F57" s="119"/>
      <c r="G57" s="119"/>
      <c r="H57" s="119"/>
      <c r="I57" s="119"/>
      <c r="J57" s="119"/>
    </row>
    <row r="58" spans="1:10" ht="12.75">
      <c r="A58" s="267" t="s">
        <v>213</v>
      </c>
      <c r="B58" s="267"/>
      <c r="C58" s="267"/>
      <c r="D58" s="249" t="s">
        <v>215</v>
      </c>
      <c r="E58" s="249"/>
      <c r="F58" s="249"/>
      <c r="G58" s="124" t="s">
        <v>88</v>
      </c>
      <c r="H58" s="133">
        <f>I36+H55</f>
        <v>531.1877394636019</v>
      </c>
      <c r="I58" s="267" t="s">
        <v>220</v>
      </c>
      <c r="J58" s="267"/>
    </row>
    <row r="59" spans="1:10" ht="12.75">
      <c r="A59" s="124"/>
      <c r="B59" s="124"/>
      <c r="C59" s="124"/>
      <c r="D59" s="249" t="s">
        <v>214</v>
      </c>
      <c r="E59" s="249"/>
      <c r="F59" s="249"/>
      <c r="G59" s="124" t="s">
        <v>88</v>
      </c>
      <c r="H59" s="133">
        <f>E40-H55</f>
        <v>578.8122605363981</v>
      </c>
      <c r="I59" s="267" t="s">
        <v>219</v>
      </c>
      <c r="J59" s="267"/>
    </row>
    <row r="60" spans="1:3" ht="12.75">
      <c r="A60" s="119"/>
      <c r="B60" s="119"/>
      <c r="C60" s="119"/>
    </row>
    <row r="61" spans="1:10" ht="12.75">
      <c r="A61" s="119"/>
      <c r="B61" s="119"/>
      <c r="C61" s="119"/>
      <c r="D61" s="119"/>
      <c r="E61" s="119"/>
      <c r="F61" s="119"/>
      <c r="G61" s="119"/>
      <c r="H61" s="119"/>
      <c r="I61" s="119"/>
      <c r="J61" s="119"/>
    </row>
    <row r="62" spans="1:10" ht="12.75">
      <c r="A62" s="119"/>
      <c r="B62" s="119"/>
      <c r="C62" s="119"/>
      <c r="D62" s="119"/>
      <c r="E62" s="119"/>
      <c r="F62" s="119"/>
      <c r="G62" s="119"/>
      <c r="H62" s="119"/>
      <c r="I62" s="119"/>
      <c r="J62" s="119"/>
    </row>
    <row r="63" spans="1:10" ht="12.75">
      <c r="A63" s="119"/>
      <c r="B63" s="119"/>
      <c r="C63" s="119"/>
      <c r="D63" s="119"/>
      <c r="E63" s="119"/>
      <c r="F63" s="119"/>
      <c r="G63" s="119"/>
      <c r="H63" s="119"/>
      <c r="I63" s="119"/>
      <c r="J63" s="119"/>
    </row>
    <row r="64" spans="1:10" ht="12.75">
      <c r="A64" s="119"/>
      <c r="B64" s="119"/>
      <c r="C64" s="119"/>
      <c r="D64" s="119"/>
      <c r="E64" s="119"/>
      <c r="F64" s="119"/>
      <c r="G64" s="119"/>
      <c r="H64" s="119"/>
      <c r="I64" s="119"/>
      <c r="J64" s="119"/>
    </row>
    <row r="65" spans="1:10" ht="12.75">
      <c r="A65" s="119"/>
      <c r="B65" s="119"/>
      <c r="C65" s="119"/>
      <c r="D65" s="119"/>
      <c r="E65" s="119"/>
      <c r="F65" s="119"/>
      <c r="G65" s="119"/>
      <c r="H65" s="119"/>
      <c r="I65" s="119"/>
      <c r="J65" s="119"/>
    </row>
    <row r="66" spans="1:10" ht="12.75">
      <c r="A66" s="119"/>
      <c r="B66" s="119"/>
      <c r="C66" s="119"/>
      <c r="D66" s="119"/>
      <c r="E66" s="119"/>
      <c r="F66" s="119"/>
      <c r="G66" s="119"/>
      <c r="H66" s="119"/>
      <c r="I66" s="119"/>
      <c r="J66" s="119"/>
    </row>
    <row r="67" spans="1:10" ht="12.75">
      <c r="A67" s="119"/>
      <c r="B67" s="119"/>
      <c r="C67" s="119"/>
      <c r="D67" s="119"/>
      <c r="E67" s="119"/>
      <c r="F67" s="119"/>
      <c r="G67" s="119"/>
      <c r="H67" s="119"/>
      <c r="I67" s="119"/>
      <c r="J67" s="119"/>
    </row>
    <row r="68" spans="1:10" ht="12.75">
      <c r="A68" s="119"/>
      <c r="B68" s="119"/>
      <c r="C68" s="119"/>
      <c r="D68" s="119"/>
      <c r="E68" s="119"/>
      <c r="F68" s="119"/>
      <c r="G68" s="119"/>
      <c r="H68" s="119"/>
      <c r="I68" s="119"/>
      <c r="J68" s="119"/>
    </row>
    <row r="69" spans="1:10" ht="12.75">
      <c r="A69" s="119"/>
      <c r="B69" s="119"/>
      <c r="C69" s="119"/>
      <c r="D69" s="119"/>
      <c r="E69" s="119"/>
      <c r="F69" s="119"/>
      <c r="G69" s="119"/>
      <c r="H69" s="119"/>
      <c r="I69" s="119"/>
      <c r="J69" s="119"/>
    </row>
    <row r="70" spans="1:10" ht="12.75">
      <c r="A70" s="119"/>
      <c r="B70" s="119"/>
      <c r="C70" s="119"/>
      <c r="D70" s="119"/>
      <c r="E70" s="119"/>
      <c r="F70" s="119"/>
      <c r="G70" s="119"/>
      <c r="H70" s="119"/>
      <c r="I70" s="119"/>
      <c r="J70" s="119"/>
    </row>
  </sheetData>
  <mergeCells count="57">
    <mergeCell ref="I59:J59"/>
    <mergeCell ref="I58:J58"/>
    <mergeCell ref="E55:E56"/>
    <mergeCell ref="G55:G56"/>
    <mergeCell ref="H55:H56"/>
    <mergeCell ref="A58:C58"/>
    <mergeCell ref="D59:F59"/>
    <mergeCell ref="A55:A56"/>
    <mergeCell ref="C55:C56"/>
    <mergeCell ref="D58:F58"/>
    <mergeCell ref="A1:J1"/>
    <mergeCell ref="A19:J19"/>
    <mergeCell ref="G15:G16"/>
    <mergeCell ref="H15:H16"/>
    <mergeCell ref="I15:I16"/>
    <mergeCell ref="A7:H7"/>
    <mergeCell ref="C10:C11"/>
    <mergeCell ref="A10:A11"/>
    <mergeCell ref="G3:H3"/>
    <mergeCell ref="A8:E8"/>
    <mergeCell ref="A50:J50"/>
    <mergeCell ref="E47:E48"/>
    <mergeCell ref="G47:G48"/>
    <mergeCell ref="H47:H48"/>
    <mergeCell ref="A47:A48"/>
    <mergeCell ref="C47:C48"/>
    <mergeCell ref="E45:G45"/>
    <mergeCell ref="A36:A37"/>
    <mergeCell ref="C36:C37"/>
    <mergeCell ref="A34:B34"/>
    <mergeCell ref="F36:G36"/>
    <mergeCell ref="F37:G37"/>
    <mergeCell ref="E34:G34"/>
    <mergeCell ref="E36:E37"/>
    <mergeCell ref="A33:B33"/>
    <mergeCell ref="E33:G33"/>
    <mergeCell ref="A43:B43"/>
    <mergeCell ref="A44:B44"/>
    <mergeCell ref="E43:G43"/>
    <mergeCell ref="E44:G44"/>
    <mergeCell ref="A42:C42"/>
    <mergeCell ref="H36:H37"/>
    <mergeCell ref="I36:J37"/>
    <mergeCell ref="B40:C40"/>
    <mergeCell ref="E40:G40"/>
    <mergeCell ref="D10:E11"/>
    <mergeCell ref="A13:E13"/>
    <mergeCell ref="A25:B25"/>
    <mergeCell ref="E25:G25"/>
    <mergeCell ref="J15:J16"/>
    <mergeCell ref="A22:D22"/>
    <mergeCell ref="E22:F22"/>
    <mergeCell ref="A21:D21"/>
    <mergeCell ref="E21:F21"/>
    <mergeCell ref="A15:A16"/>
    <mergeCell ref="C15:C16"/>
    <mergeCell ref="E15:E16"/>
  </mergeCells>
  <printOptions horizontalCentered="1"/>
  <pageMargins left="0.15748031496062992" right="0.15748031496062992" top="0.29" bottom="0.3937007874015748" header="0.5118110236220472" footer="0.5118110236220472"/>
  <pageSetup horizontalDpi="180" verticalDpi="18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70"/>
  <sheetViews>
    <sheetView workbookViewId="0" topLeftCell="A1">
      <selection activeCell="D42" sqref="D42"/>
    </sheetView>
  </sheetViews>
  <sheetFormatPr defaultColWidth="9.33203125" defaultRowHeight="12.75"/>
  <cols>
    <col min="1" max="1" width="7.66015625" style="89" customWidth="1"/>
    <col min="2" max="2" width="12.5" style="89" customWidth="1"/>
    <col min="3" max="3" width="16.16015625" style="89" customWidth="1"/>
    <col min="4" max="4" width="12.33203125" style="89" customWidth="1"/>
    <col min="5" max="5" width="3.5" style="89" customWidth="1"/>
    <col min="6" max="6" width="11.66015625" style="89" customWidth="1"/>
    <col min="7" max="7" width="4.33203125" style="89" customWidth="1"/>
    <col min="8" max="8" width="11" style="89" customWidth="1"/>
    <col min="9" max="9" width="7.66015625" style="89" customWidth="1"/>
    <col min="10" max="10" width="21.5" style="89" customWidth="1"/>
    <col min="11" max="16384" width="9.33203125" style="89" customWidth="1"/>
  </cols>
  <sheetData>
    <row r="1" spans="1:10" ht="12.75">
      <c r="A1" s="197" t="s">
        <v>230</v>
      </c>
      <c r="B1" s="197"/>
      <c r="C1" s="197"/>
      <c r="D1" s="197"/>
      <c r="E1" s="197"/>
      <c r="F1" s="197"/>
      <c r="G1" s="197"/>
      <c r="H1" s="197"/>
      <c r="I1" s="197"/>
      <c r="J1" s="197"/>
    </row>
    <row r="3" spans="1:8" ht="12.75">
      <c r="A3" s="90" t="s">
        <v>95</v>
      </c>
      <c r="B3" s="93">
        <v>7.9</v>
      </c>
      <c r="C3" s="90" t="s">
        <v>94</v>
      </c>
      <c r="D3" s="93">
        <v>9.1</v>
      </c>
      <c r="F3" s="90" t="s">
        <v>108</v>
      </c>
      <c r="G3" s="259">
        <f>J18</f>
        <v>2010</v>
      </c>
      <c r="H3" s="259"/>
    </row>
    <row r="4" ht="12.75">
      <c r="A4" s="89" t="s">
        <v>226</v>
      </c>
    </row>
    <row r="6" ht="12.75">
      <c r="A6" s="89" t="s">
        <v>227</v>
      </c>
    </row>
    <row r="7" spans="1:8" ht="12.75">
      <c r="A7" s="190" t="s">
        <v>117</v>
      </c>
      <c r="B7" s="190"/>
      <c r="C7" s="190"/>
      <c r="D7" s="190"/>
      <c r="E7" s="190"/>
      <c r="F7" s="190"/>
      <c r="G7" s="190"/>
      <c r="H7" s="190"/>
    </row>
    <row r="8" spans="1:8" ht="12.75">
      <c r="A8" s="248" t="s">
        <v>179</v>
      </c>
      <c r="B8" s="248"/>
      <c r="C8" s="248"/>
      <c r="D8" s="248"/>
      <c r="E8" s="248"/>
      <c r="F8" s="96"/>
      <c r="G8" s="96"/>
      <c r="H8" s="96"/>
    </row>
    <row r="9" spans="1:8" ht="12.75">
      <c r="A9" s="108"/>
      <c r="B9" s="108"/>
      <c r="C9" s="108"/>
      <c r="D9" s="108"/>
      <c r="E9" s="108"/>
      <c r="F9" s="96"/>
      <c r="G9" s="96"/>
      <c r="H9" s="96"/>
    </row>
    <row r="10" spans="1:10" ht="12.75">
      <c r="A10" s="187" t="s">
        <v>180</v>
      </c>
      <c r="B10" s="91" t="s">
        <v>181</v>
      </c>
      <c r="C10" s="258" t="s">
        <v>183</v>
      </c>
      <c r="D10" s="258" t="s">
        <v>184</v>
      </c>
      <c r="E10" s="258"/>
      <c r="F10" s="125"/>
      <c r="G10" s="124"/>
      <c r="H10" s="127"/>
      <c r="I10" s="128"/>
      <c r="J10" s="126"/>
    </row>
    <row r="11" spans="1:10" ht="12.75">
      <c r="A11" s="187"/>
      <c r="B11" s="90" t="s">
        <v>182</v>
      </c>
      <c r="C11" s="258"/>
      <c r="D11" s="258"/>
      <c r="E11" s="258"/>
      <c r="F11" s="125"/>
      <c r="G11" s="124"/>
      <c r="H11" s="127"/>
      <c r="I11" s="128"/>
      <c r="J11" s="126"/>
    </row>
    <row r="12" spans="1:10" ht="12.75">
      <c r="A12" s="96"/>
      <c r="B12" s="96"/>
      <c r="C12" s="124"/>
      <c r="D12" s="124"/>
      <c r="E12" s="124"/>
      <c r="F12" s="124"/>
      <c r="G12" s="124"/>
      <c r="H12" s="124"/>
      <c r="I12" s="119"/>
      <c r="J12" s="126"/>
    </row>
    <row r="13" spans="1:10" ht="12.75">
      <c r="A13" s="248" t="s">
        <v>185</v>
      </c>
      <c r="B13" s="248"/>
      <c r="C13" s="248"/>
      <c r="D13" s="248"/>
      <c r="E13" s="248"/>
      <c r="F13" s="118"/>
      <c r="G13" s="118"/>
      <c r="H13" s="118"/>
      <c r="I13" s="118"/>
      <c r="J13" s="126"/>
    </row>
    <row r="14" spans="1:10" ht="12.75">
      <c r="A14" s="108"/>
      <c r="B14" s="108"/>
      <c r="C14" s="108"/>
      <c r="D14" s="108"/>
      <c r="E14" s="108"/>
      <c r="F14" s="118"/>
      <c r="G14" s="118"/>
      <c r="H14" s="118"/>
      <c r="I14" s="118"/>
      <c r="J14" s="126"/>
    </row>
    <row r="15" spans="1:10" ht="12.75">
      <c r="A15" s="246" t="s">
        <v>144</v>
      </c>
      <c r="B15" s="91" t="s">
        <v>145</v>
      </c>
      <c r="C15" s="187" t="s">
        <v>88</v>
      </c>
      <c r="D15" s="91" t="s">
        <v>242</v>
      </c>
      <c r="E15" s="190" t="s">
        <v>88</v>
      </c>
      <c r="F15" s="134">
        <f>B3+D3</f>
        <v>17</v>
      </c>
      <c r="G15" s="190" t="s">
        <v>88</v>
      </c>
      <c r="H15" s="250">
        <f>F15/F16</f>
        <v>8.5</v>
      </c>
      <c r="I15" s="245" t="s">
        <v>147</v>
      </c>
      <c r="J15" s="188">
        <v>19063</v>
      </c>
    </row>
    <row r="16" spans="1:10" ht="12.75">
      <c r="A16" s="246"/>
      <c r="B16" s="90">
        <v>2</v>
      </c>
      <c r="C16" s="187"/>
      <c r="D16" s="90">
        <v>2</v>
      </c>
      <c r="E16" s="190"/>
      <c r="F16" s="110">
        <v>2</v>
      </c>
      <c r="G16" s="190"/>
      <c r="H16" s="250"/>
      <c r="I16" s="245"/>
      <c r="J16" s="188"/>
    </row>
    <row r="17" spans="1:10" ht="12.75">
      <c r="A17" s="92" t="s">
        <v>202</v>
      </c>
      <c r="B17" s="112">
        <v>9.29</v>
      </c>
      <c r="C17" s="89" t="s">
        <v>228</v>
      </c>
      <c r="D17" s="96"/>
      <c r="E17" s="96"/>
      <c r="F17" s="96"/>
      <c r="G17" s="96"/>
      <c r="H17" s="96"/>
      <c r="I17" s="90" t="s">
        <v>203</v>
      </c>
      <c r="J17" s="111">
        <v>21073</v>
      </c>
    </row>
    <row r="18" ht="12.75">
      <c r="J18" s="94">
        <f>J17-J15</f>
        <v>2010</v>
      </c>
    </row>
    <row r="19" spans="1:10" ht="12.75">
      <c r="A19" s="186"/>
      <c r="B19" s="186"/>
      <c r="C19" s="186"/>
      <c r="D19" s="186"/>
      <c r="E19" s="186"/>
      <c r="F19" s="186"/>
      <c r="G19" s="186"/>
      <c r="H19" s="186"/>
      <c r="I19" s="186"/>
      <c r="J19" s="186"/>
    </row>
    <row r="21" spans="1:10" ht="12.75">
      <c r="A21" s="186" t="s">
        <v>151</v>
      </c>
      <c r="B21" s="186"/>
      <c r="C21" s="186"/>
      <c r="D21" s="186"/>
      <c r="E21" s="191">
        <f>B17</f>
        <v>9.29</v>
      </c>
      <c r="F21" s="186"/>
      <c r="G21" s="90" t="s">
        <v>152</v>
      </c>
      <c r="H21" s="106">
        <f>H15</f>
        <v>8.5</v>
      </c>
      <c r="I21" s="90" t="s">
        <v>88</v>
      </c>
      <c r="J21" s="106">
        <f>E21-H21</f>
        <v>0.7899999999999991</v>
      </c>
    </row>
    <row r="22" spans="1:10" ht="12.75">
      <c r="A22" s="186" t="s">
        <v>153</v>
      </c>
      <c r="B22" s="186"/>
      <c r="C22" s="186"/>
      <c r="D22" s="186"/>
      <c r="E22" s="253">
        <f>G3</f>
        <v>2010</v>
      </c>
      <c r="F22" s="253"/>
      <c r="G22" s="90" t="s">
        <v>154</v>
      </c>
      <c r="H22" s="114">
        <v>25.5</v>
      </c>
      <c r="I22" s="90" t="s">
        <v>88</v>
      </c>
      <c r="J22" s="106">
        <f>E22/H22/100</f>
        <v>0.7882352941176471</v>
      </c>
    </row>
    <row r="23" spans="1:10" ht="12.75">
      <c r="A23" s="108"/>
      <c r="B23" s="108"/>
      <c r="C23" s="108"/>
      <c r="D23" s="108"/>
      <c r="E23" s="108"/>
      <c r="F23" s="118"/>
      <c r="G23" s="118"/>
      <c r="H23" s="118"/>
      <c r="I23" s="118"/>
      <c r="J23" s="126"/>
    </row>
    <row r="24" spans="1:10" ht="12.75">
      <c r="A24" s="108"/>
      <c r="B24" s="108"/>
      <c r="C24" s="108"/>
      <c r="D24" s="138" t="s">
        <v>243</v>
      </c>
      <c r="E24" s="108"/>
      <c r="F24" s="118"/>
      <c r="G24" s="118"/>
      <c r="H24" s="118"/>
      <c r="I24" s="118"/>
      <c r="J24" s="126"/>
    </row>
    <row r="25" spans="1:10" ht="12.75">
      <c r="A25" s="261" t="s">
        <v>186</v>
      </c>
      <c r="B25" s="261"/>
      <c r="C25" s="131">
        <f>(H15+B17)/2</f>
        <v>8.895</v>
      </c>
      <c r="D25" s="119" t="s">
        <v>187</v>
      </c>
      <c r="E25" s="264">
        <v>0.56</v>
      </c>
      <c r="F25" s="264"/>
      <c r="G25" s="264"/>
      <c r="H25" s="119"/>
      <c r="I25" s="119"/>
      <c r="J25" s="119"/>
    </row>
    <row r="26" spans="8:10" ht="12.75">
      <c r="H26" s="119"/>
      <c r="I26" s="119"/>
      <c r="J26" s="119"/>
    </row>
    <row r="27" spans="1:10" ht="12.75">
      <c r="A27" s="119"/>
      <c r="B27" s="119"/>
      <c r="C27" s="119"/>
      <c r="D27" s="119"/>
      <c r="E27" s="119"/>
      <c r="F27" s="119"/>
      <c r="G27" s="119"/>
      <c r="H27" s="119"/>
      <c r="I27" s="119"/>
      <c r="J27" s="119"/>
    </row>
    <row r="28" spans="1:10" ht="12.75">
      <c r="A28" s="119"/>
      <c r="B28" s="119"/>
      <c r="C28" s="119"/>
      <c r="D28" s="119"/>
      <c r="E28" s="119"/>
      <c r="F28" s="119"/>
      <c r="G28" s="119"/>
      <c r="H28" s="119"/>
      <c r="I28" s="119"/>
      <c r="J28" s="119"/>
    </row>
    <row r="29" spans="1:10" ht="12.75">
      <c r="A29" s="119"/>
      <c r="B29" s="119"/>
      <c r="C29" s="119"/>
      <c r="D29" s="119"/>
      <c r="E29" s="119"/>
      <c r="F29" s="119"/>
      <c r="G29" s="119"/>
      <c r="H29" s="119"/>
      <c r="I29" s="119"/>
      <c r="J29" s="119"/>
    </row>
    <row r="30" spans="1:10" ht="12.75">
      <c r="A30" s="119"/>
      <c r="B30" s="119"/>
      <c r="C30" s="119"/>
      <c r="D30" s="119"/>
      <c r="E30" s="119"/>
      <c r="F30" s="119"/>
      <c r="G30" s="119"/>
      <c r="H30" s="119"/>
      <c r="I30" s="119"/>
      <c r="J30" s="119"/>
    </row>
    <row r="31" spans="1:10" ht="12.75">
      <c r="A31" s="119"/>
      <c r="B31" s="119"/>
      <c r="C31" s="119"/>
      <c r="D31" s="119"/>
      <c r="E31" s="119"/>
      <c r="F31" s="119"/>
      <c r="G31" s="119"/>
      <c r="H31" s="119"/>
      <c r="I31" s="119"/>
      <c r="J31" s="119"/>
    </row>
    <row r="32" spans="1:10" ht="12.75">
      <c r="A32" s="119"/>
      <c r="B32" s="119"/>
      <c r="C32" s="119"/>
      <c r="D32" s="119"/>
      <c r="E32" s="119"/>
      <c r="F32" s="119"/>
      <c r="G32" s="119"/>
      <c r="H32" s="119"/>
      <c r="I32" s="119"/>
      <c r="J32" s="119"/>
    </row>
    <row r="33" spans="1:10" ht="12.75">
      <c r="A33" s="261" t="s">
        <v>188</v>
      </c>
      <c r="B33" s="261"/>
      <c r="C33" s="131">
        <v>-26.81</v>
      </c>
      <c r="D33" s="119" t="s">
        <v>189</v>
      </c>
      <c r="E33" s="264">
        <f>-C33+E25</f>
        <v>27.369999999999997</v>
      </c>
      <c r="F33" s="264"/>
      <c r="G33" s="264"/>
      <c r="H33" s="119"/>
      <c r="I33" s="119"/>
      <c r="J33" s="119"/>
    </row>
    <row r="34" spans="1:10" ht="12.75">
      <c r="A34" s="261" t="s">
        <v>190</v>
      </c>
      <c r="B34" s="261"/>
      <c r="C34" s="131">
        <v>12.16</v>
      </c>
      <c r="D34" s="119" t="s">
        <v>191</v>
      </c>
      <c r="E34" s="264">
        <f>C34-E25</f>
        <v>11.6</v>
      </c>
      <c r="F34" s="264"/>
      <c r="G34" s="264"/>
      <c r="H34" s="119"/>
      <c r="I34" s="119"/>
      <c r="J34" s="119"/>
    </row>
    <row r="35" spans="1:10" ht="12.75">
      <c r="A35" s="119"/>
      <c r="B35" s="119"/>
      <c r="C35" s="119"/>
      <c r="D35" s="119"/>
      <c r="E35" s="119"/>
      <c r="F35" s="119"/>
      <c r="G35" s="119"/>
      <c r="H35" s="119"/>
      <c r="I35" s="119"/>
      <c r="J35" s="119"/>
    </row>
    <row r="36" spans="1:10" ht="12.75">
      <c r="A36" s="190" t="s">
        <v>180</v>
      </c>
      <c r="B36" s="120" t="s">
        <v>181</v>
      </c>
      <c r="C36" s="260" t="s">
        <v>192</v>
      </c>
      <c r="D36" s="120" t="s">
        <v>244</v>
      </c>
      <c r="E36" s="249" t="s">
        <v>88</v>
      </c>
      <c r="F36" s="262">
        <f>G3*E34</f>
        <v>23316</v>
      </c>
      <c r="G36" s="262"/>
      <c r="H36" s="249" t="s">
        <v>88</v>
      </c>
      <c r="I36" s="265">
        <f>F36/F37</f>
        <v>598.3063895304081</v>
      </c>
      <c r="J36" s="265"/>
    </row>
    <row r="37" spans="1:10" ht="12.75">
      <c r="A37" s="190"/>
      <c r="B37" s="96" t="s">
        <v>182</v>
      </c>
      <c r="C37" s="260"/>
      <c r="D37" s="124" t="s">
        <v>245</v>
      </c>
      <c r="E37" s="249"/>
      <c r="F37" s="263">
        <f>E33+E34</f>
        <v>38.97</v>
      </c>
      <c r="G37" s="263"/>
      <c r="H37" s="249"/>
      <c r="I37" s="265"/>
      <c r="J37" s="265"/>
    </row>
    <row r="38" spans="1:10" ht="12.75">
      <c r="A38" s="124"/>
      <c r="B38" s="124"/>
      <c r="C38" s="124"/>
      <c r="D38" s="124"/>
      <c r="E38" s="124"/>
      <c r="F38" s="124"/>
      <c r="G38" s="124"/>
      <c r="H38" s="124"/>
      <c r="I38" s="124"/>
      <c r="J38" s="124"/>
    </row>
    <row r="39" spans="1:10" ht="12.75">
      <c r="A39" s="124"/>
      <c r="B39" s="124"/>
      <c r="C39" s="124"/>
      <c r="D39" s="124"/>
      <c r="E39" s="124"/>
      <c r="F39" s="124"/>
      <c r="G39" s="124"/>
      <c r="H39" s="124"/>
      <c r="I39" s="124"/>
      <c r="J39" s="124"/>
    </row>
    <row r="40" spans="1:10" ht="12.75">
      <c r="A40" s="124" t="s">
        <v>183</v>
      </c>
      <c r="B40" s="249" t="s">
        <v>195</v>
      </c>
      <c r="C40" s="249"/>
      <c r="D40" s="124" t="s">
        <v>229</v>
      </c>
      <c r="E40" s="266">
        <f>G3-I36</f>
        <v>1411.693610469592</v>
      </c>
      <c r="F40" s="266"/>
      <c r="G40" s="266"/>
      <c r="H40" s="124"/>
      <c r="I40" s="124"/>
      <c r="J40" s="124"/>
    </row>
    <row r="41" spans="1:10" ht="12.75">
      <c r="A41" s="119"/>
      <c r="B41" s="119"/>
      <c r="C41" s="119"/>
      <c r="D41" s="119"/>
      <c r="E41" s="119"/>
      <c r="F41" s="119"/>
      <c r="G41" s="119"/>
      <c r="H41" s="119"/>
      <c r="I41" s="119"/>
      <c r="J41" s="119"/>
    </row>
    <row r="42" spans="1:10" ht="12.75">
      <c r="A42" s="267" t="s">
        <v>199</v>
      </c>
      <c r="B42" s="267"/>
      <c r="C42" s="267"/>
      <c r="D42" s="119"/>
      <c r="E42" s="119"/>
      <c r="F42" s="119"/>
      <c r="G42" s="119"/>
      <c r="H42" s="119"/>
      <c r="I42" s="119"/>
      <c r="J42" s="119"/>
    </row>
    <row r="43" spans="1:10" ht="12.75">
      <c r="A43" s="246" t="s">
        <v>52</v>
      </c>
      <c r="B43" s="246"/>
      <c r="C43" s="106">
        <f>B3</f>
        <v>7.9</v>
      </c>
      <c r="D43" s="92" t="s">
        <v>53</v>
      </c>
      <c r="E43" s="191">
        <f>D3</f>
        <v>9.1</v>
      </c>
      <c r="F43" s="191"/>
      <c r="G43" s="191"/>
      <c r="H43" s="119"/>
      <c r="I43" s="119"/>
      <c r="J43" s="119"/>
    </row>
    <row r="44" spans="1:10" ht="12.75">
      <c r="A44" s="246" t="s">
        <v>164</v>
      </c>
      <c r="B44" s="246"/>
      <c r="C44" s="107">
        <f>J22</f>
        <v>0.7882352941176471</v>
      </c>
      <c r="E44" s="256">
        <f>J22</f>
        <v>0.7882352941176471</v>
      </c>
      <c r="F44" s="256"/>
      <c r="G44" s="256"/>
      <c r="H44" s="119"/>
      <c r="I44" s="119"/>
      <c r="J44" s="119"/>
    </row>
    <row r="45" spans="3:10" ht="12.75">
      <c r="C45" s="106">
        <f>SUM(C43:C44)</f>
        <v>8.688235294117648</v>
      </c>
      <c r="E45" s="191">
        <f>SUM(E43:H44)</f>
        <v>9.888235294117647</v>
      </c>
      <c r="F45" s="191"/>
      <c r="G45" s="191"/>
      <c r="H45" s="119"/>
      <c r="I45" s="119"/>
      <c r="J45" s="119"/>
    </row>
    <row r="46" spans="1:10" ht="12.75">
      <c r="A46" s="119"/>
      <c r="B46" s="119"/>
      <c r="C46" s="119"/>
      <c r="D46" s="119"/>
      <c r="E46" s="119"/>
      <c r="F46" s="119"/>
      <c r="G46" s="119"/>
      <c r="H46" s="119"/>
      <c r="I46" s="119"/>
      <c r="J46" s="119"/>
    </row>
    <row r="47" spans="1:10" ht="12.75">
      <c r="A47" s="246" t="s">
        <v>144</v>
      </c>
      <c r="B47" s="91" t="s">
        <v>145</v>
      </c>
      <c r="C47" s="187" t="s">
        <v>88</v>
      </c>
      <c r="D47" s="91" t="s">
        <v>212</v>
      </c>
      <c r="E47" s="190" t="s">
        <v>88</v>
      </c>
      <c r="F47" s="135">
        <f>C45+E45</f>
        <v>18.576470588235296</v>
      </c>
      <c r="G47" s="190" t="s">
        <v>88</v>
      </c>
      <c r="H47" s="250">
        <f>F47/F48</f>
        <v>9.288235294117648</v>
      </c>
      <c r="I47" s="119"/>
      <c r="J47" s="119"/>
    </row>
    <row r="48" spans="1:10" ht="12.75">
      <c r="A48" s="246"/>
      <c r="B48" s="90">
        <v>2</v>
      </c>
      <c r="C48" s="187"/>
      <c r="D48" s="90">
        <v>2</v>
      </c>
      <c r="E48" s="190"/>
      <c r="F48" s="110">
        <v>2</v>
      </c>
      <c r="G48" s="190"/>
      <c r="H48" s="250"/>
      <c r="I48" s="119"/>
      <c r="J48" s="119"/>
    </row>
    <row r="49" spans="1:10" ht="12.75">
      <c r="A49" s="92"/>
      <c r="B49" s="90"/>
      <c r="C49" s="90"/>
      <c r="D49" s="90"/>
      <c r="E49" s="96"/>
      <c r="F49" s="110"/>
      <c r="G49" s="96"/>
      <c r="H49" s="121"/>
      <c r="I49" s="119"/>
      <c r="J49" s="119"/>
    </row>
    <row r="50" spans="1:10" ht="12.75">
      <c r="A50" s="261" t="s">
        <v>206</v>
      </c>
      <c r="B50" s="261"/>
      <c r="C50" s="261"/>
      <c r="D50" s="261"/>
      <c r="E50" s="261"/>
      <c r="F50" s="261"/>
      <c r="G50" s="261"/>
      <c r="H50" s="261"/>
      <c r="I50" s="261"/>
      <c r="J50" s="261"/>
    </row>
    <row r="51" spans="1:10" ht="12.75">
      <c r="A51" s="119"/>
      <c r="B51" s="119"/>
      <c r="C51" s="119"/>
      <c r="D51" s="119"/>
      <c r="E51" s="119"/>
      <c r="F51" s="119"/>
      <c r="G51" s="119"/>
      <c r="H51" s="119"/>
      <c r="I51" s="119"/>
      <c r="J51" s="119"/>
    </row>
    <row r="52" spans="1:10" ht="12.75">
      <c r="A52" s="119" t="s">
        <v>89</v>
      </c>
      <c r="B52" s="136">
        <v>227</v>
      </c>
      <c r="C52" s="119"/>
      <c r="D52" s="119"/>
      <c r="E52" s="119"/>
      <c r="F52" s="119"/>
      <c r="G52" s="119"/>
      <c r="H52" s="119"/>
      <c r="I52" s="119"/>
      <c r="J52" s="119"/>
    </row>
    <row r="53" spans="1:10" ht="12.75">
      <c r="A53" s="89" t="s">
        <v>211</v>
      </c>
      <c r="B53" s="106">
        <f>F37</f>
        <v>38.97</v>
      </c>
      <c r="D53" s="93"/>
      <c r="E53" s="119"/>
      <c r="F53" s="119"/>
      <c r="G53" s="119"/>
      <c r="H53" s="119"/>
      <c r="I53" s="119"/>
      <c r="J53" s="119"/>
    </row>
    <row r="54" spans="1:10" ht="12.75">
      <c r="A54" s="89" t="s">
        <v>80</v>
      </c>
      <c r="C54" s="106">
        <f>E45-C45</f>
        <v>1.1999999999999993</v>
      </c>
      <c r="D54" s="119"/>
      <c r="E54" s="119"/>
      <c r="F54" s="119"/>
      <c r="G54" s="119"/>
      <c r="H54" s="119"/>
      <c r="I54" s="119"/>
      <c r="J54" s="119"/>
    </row>
    <row r="55" spans="1:10" ht="12.75">
      <c r="A55" s="258" t="s">
        <v>207</v>
      </c>
      <c r="B55" s="91" t="s">
        <v>208</v>
      </c>
      <c r="C55" s="258" t="s">
        <v>88</v>
      </c>
      <c r="D55" s="91" t="s">
        <v>210</v>
      </c>
      <c r="E55" s="258" t="s">
        <v>88</v>
      </c>
      <c r="F55" s="137">
        <f>(C54*B52)*100</f>
        <v>27239.999999999985</v>
      </c>
      <c r="G55" s="258" t="s">
        <v>88</v>
      </c>
      <c r="H55" s="268">
        <f>F55/F56</f>
        <v>698.999230177059</v>
      </c>
      <c r="I55" s="119"/>
      <c r="J55" s="119"/>
    </row>
    <row r="56" spans="1:10" ht="12.75">
      <c r="A56" s="258"/>
      <c r="B56" s="119" t="s">
        <v>209</v>
      </c>
      <c r="C56" s="258"/>
      <c r="D56" s="119" t="s">
        <v>209</v>
      </c>
      <c r="E56" s="258"/>
      <c r="F56" s="129">
        <f>F37</f>
        <v>38.97</v>
      </c>
      <c r="G56" s="258"/>
      <c r="H56" s="268"/>
      <c r="I56" s="119"/>
      <c r="J56" s="119"/>
    </row>
    <row r="57" spans="1:10" ht="12.75">
      <c r="A57" s="119"/>
      <c r="B57" s="119"/>
      <c r="C57" s="119"/>
      <c r="D57" s="119"/>
      <c r="E57" s="119"/>
      <c r="F57" s="119"/>
      <c r="G57" s="119"/>
      <c r="H57" s="119"/>
      <c r="I57" s="119"/>
      <c r="J57" s="119"/>
    </row>
    <row r="58" spans="1:10" ht="12.75">
      <c r="A58" s="267" t="s">
        <v>213</v>
      </c>
      <c r="B58" s="267"/>
      <c r="C58" s="267"/>
      <c r="D58" s="249" t="s">
        <v>215</v>
      </c>
      <c r="E58" s="249"/>
      <c r="F58" s="249"/>
      <c r="G58" s="124" t="s">
        <v>88</v>
      </c>
      <c r="H58" s="133">
        <f>I36+H55</f>
        <v>1297.305619707467</v>
      </c>
      <c r="I58" s="267" t="s">
        <v>220</v>
      </c>
      <c r="J58" s="267"/>
    </row>
    <row r="59" spans="1:10" ht="12.75">
      <c r="A59" s="124"/>
      <c r="B59" s="124"/>
      <c r="C59" s="124"/>
      <c r="D59" s="249" t="s">
        <v>214</v>
      </c>
      <c r="E59" s="249"/>
      <c r="F59" s="249"/>
      <c r="G59" s="124" t="s">
        <v>88</v>
      </c>
      <c r="H59" s="133">
        <f>E40-H55</f>
        <v>712.694380292533</v>
      </c>
      <c r="I59" s="267" t="s">
        <v>219</v>
      </c>
      <c r="J59" s="267"/>
    </row>
    <row r="60" spans="1:3" ht="12.75">
      <c r="A60" s="119"/>
      <c r="B60" s="119"/>
      <c r="C60" s="119"/>
    </row>
    <row r="61" spans="1:10" ht="12.75">
      <c r="A61" s="119"/>
      <c r="B61" s="119"/>
      <c r="C61" s="119"/>
      <c r="D61" s="119"/>
      <c r="E61" s="119"/>
      <c r="F61" s="119"/>
      <c r="G61" s="119"/>
      <c r="H61" s="119"/>
      <c r="I61" s="119"/>
      <c r="J61" s="119"/>
    </row>
    <row r="62" spans="1:10" ht="12.75">
      <c r="A62" s="119"/>
      <c r="B62" s="119"/>
      <c r="C62" s="119"/>
      <c r="D62" s="119"/>
      <c r="E62" s="119"/>
      <c r="F62" s="119"/>
      <c r="G62" s="119"/>
      <c r="H62" s="119"/>
      <c r="I62" s="119"/>
      <c r="J62" s="119"/>
    </row>
    <row r="63" spans="1:10" ht="12.75">
      <c r="A63" s="119"/>
      <c r="B63" s="119"/>
      <c r="C63" s="119"/>
      <c r="D63" s="119"/>
      <c r="E63" s="119"/>
      <c r="F63" s="119"/>
      <c r="G63" s="119"/>
      <c r="H63" s="119"/>
      <c r="I63" s="119"/>
      <c r="J63" s="119"/>
    </row>
    <row r="64" spans="1:10" ht="12.75">
      <c r="A64" s="119"/>
      <c r="B64" s="119"/>
      <c r="C64" s="119"/>
      <c r="D64" s="119"/>
      <c r="E64" s="119"/>
      <c r="F64" s="119"/>
      <c r="G64" s="119"/>
      <c r="H64" s="119"/>
      <c r="I64" s="119"/>
      <c r="J64" s="119"/>
    </row>
    <row r="65" spans="1:10" ht="12.75">
      <c r="A65" s="119"/>
      <c r="B65" s="119"/>
      <c r="C65" s="119"/>
      <c r="D65" s="119"/>
      <c r="E65" s="119"/>
      <c r="F65" s="119"/>
      <c r="G65" s="119"/>
      <c r="H65" s="119"/>
      <c r="I65" s="119"/>
      <c r="J65" s="119"/>
    </row>
    <row r="66" spans="1:10" ht="12.75">
      <c r="A66" s="119"/>
      <c r="B66" s="119"/>
      <c r="C66" s="119"/>
      <c r="D66" s="119"/>
      <c r="E66" s="119"/>
      <c r="F66" s="119"/>
      <c r="G66" s="119"/>
      <c r="H66" s="119"/>
      <c r="I66" s="119"/>
      <c r="J66" s="119"/>
    </row>
    <row r="67" spans="1:10" ht="12.75">
      <c r="A67" s="119"/>
      <c r="B67" s="119"/>
      <c r="C67" s="119"/>
      <c r="D67" s="119"/>
      <c r="E67" s="119"/>
      <c r="F67" s="119"/>
      <c r="G67" s="119"/>
      <c r="H67" s="119"/>
      <c r="I67" s="119"/>
      <c r="J67" s="119"/>
    </row>
    <row r="68" spans="1:10" ht="12.75">
      <c r="A68" s="119"/>
      <c r="B68" s="119"/>
      <c r="C68" s="119"/>
      <c r="D68" s="119"/>
      <c r="E68" s="119"/>
      <c r="F68" s="119"/>
      <c r="G68" s="119"/>
      <c r="H68" s="119"/>
      <c r="I68" s="119"/>
      <c r="J68" s="119"/>
    </row>
    <row r="69" spans="1:10" ht="12.75">
      <c r="A69" s="119"/>
      <c r="B69" s="119"/>
      <c r="C69" s="119"/>
      <c r="D69" s="119"/>
      <c r="E69" s="119"/>
      <c r="F69" s="119"/>
      <c r="G69" s="119"/>
      <c r="H69" s="119"/>
      <c r="I69" s="119"/>
      <c r="J69" s="119"/>
    </row>
    <row r="70" spans="1:10" ht="12.75">
      <c r="A70" s="119"/>
      <c r="B70" s="119"/>
      <c r="C70" s="119"/>
      <c r="D70" s="119"/>
      <c r="E70" s="119"/>
      <c r="F70" s="119"/>
      <c r="G70" s="119"/>
      <c r="H70" s="119"/>
      <c r="I70" s="119"/>
      <c r="J70" s="119"/>
    </row>
  </sheetData>
  <mergeCells count="57">
    <mergeCell ref="J15:J16"/>
    <mergeCell ref="A22:D22"/>
    <mergeCell ref="E22:F22"/>
    <mergeCell ref="A21:D21"/>
    <mergeCell ref="E21:F21"/>
    <mergeCell ref="A15:A16"/>
    <mergeCell ref="C15:C16"/>
    <mergeCell ref="E15:E16"/>
    <mergeCell ref="D10:E11"/>
    <mergeCell ref="A13:E13"/>
    <mergeCell ref="A25:B25"/>
    <mergeCell ref="E25:G25"/>
    <mergeCell ref="H36:H37"/>
    <mergeCell ref="I36:J37"/>
    <mergeCell ref="B40:C40"/>
    <mergeCell ref="E40:G40"/>
    <mergeCell ref="A33:B33"/>
    <mergeCell ref="E33:G33"/>
    <mergeCell ref="A43:B43"/>
    <mergeCell ref="A44:B44"/>
    <mergeCell ref="E43:G43"/>
    <mergeCell ref="E44:G44"/>
    <mergeCell ref="A42:C42"/>
    <mergeCell ref="E45:G45"/>
    <mergeCell ref="A36:A37"/>
    <mergeCell ref="C36:C37"/>
    <mergeCell ref="A34:B34"/>
    <mergeCell ref="F36:G36"/>
    <mergeCell ref="F37:G37"/>
    <mergeCell ref="E34:G34"/>
    <mergeCell ref="E36:E37"/>
    <mergeCell ref="A50:J50"/>
    <mergeCell ref="E47:E48"/>
    <mergeCell ref="G47:G48"/>
    <mergeCell ref="H47:H48"/>
    <mergeCell ref="A47:A48"/>
    <mergeCell ref="C47:C48"/>
    <mergeCell ref="A1:J1"/>
    <mergeCell ref="A19:J19"/>
    <mergeCell ref="G15:G16"/>
    <mergeCell ref="H15:H16"/>
    <mergeCell ref="I15:I16"/>
    <mergeCell ref="A7:H7"/>
    <mergeCell ref="C10:C11"/>
    <mergeCell ref="A10:A11"/>
    <mergeCell ref="G3:H3"/>
    <mergeCell ref="A8:E8"/>
    <mergeCell ref="A58:C58"/>
    <mergeCell ref="D59:F59"/>
    <mergeCell ref="A55:A56"/>
    <mergeCell ref="C55:C56"/>
    <mergeCell ref="D58:F58"/>
    <mergeCell ref="I59:J59"/>
    <mergeCell ref="I58:J58"/>
    <mergeCell ref="E55:E56"/>
    <mergeCell ref="G55:G56"/>
    <mergeCell ref="H55:H56"/>
  </mergeCells>
  <printOptions horizontalCentered="1"/>
  <pageMargins left="0.15748031496062992" right="0.15748031496062992" top="0.29" bottom="0.3937007874015748" header="0.5118110236220472" footer="0.5118110236220472"/>
  <pageSetup horizontalDpi="180" verticalDpi="18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61"/>
  <sheetViews>
    <sheetView workbookViewId="0" topLeftCell="A1">
      <selection activeCell="D41" sqref="D41:D42"/>
    </sheetView>
  </sheetViews>
  <sheetFormatPr defaultColWidth="9.33203125" defaultRowHeight="12.75"/>
  <cols>
    <col min="1" max="1" width="13.33203125" style="89" customWidth="1"/>
    <col min="2" max="2" width="16.5" style="89" bestFit="1" customWidth="1"/>
    <col min="3" max="3" width="6.66015625" style="89" customWidth="1"/>
    <col min="4" max="4" width="15.16015625" style="89" customWidth="1"/>
    <col min="5" max="5" width="14.33203125" style="89" bestFit="1" customWidth="1"/>
    <col min="6" max="6" width="3.66015625" style="89" customWidth="1"/>
    <col min="7" max="7" width="11.33203125" style="89" bestFit="1" customWidth="1"/>
    <col min="8" max="16384" width="9.33203125" style="89" customWidth="1"/>
  </cols>
  <sheetData>
    <row r="1" spans="1:8" ht="12.75">
      <c r="A1" s="197" t="s">
        <v>231</v>
      </c>
      <c r="B1" s="197"/>
      <c r="C1" s="197"/>
      <c r="D1" s="197"/>
      <c r="E1" s="197"/>
      <c r="F1" s="197"/>
      <c r="G1" s="197"/>
      <c r="H1" s="197"/>
    </row>
    <row r="3" spans="1:4" ht="12.75">
      <c r="A3" s="89" t="s">
        <v>95</v>
      </c>
      <c r="B3" s="93">
        <v>7.9</v>
      </c>
      <c r="C3" s="89" t="s">
        <v>94</v>
      </c>
      <c r="D3" s="93">
        <v>9.1</v>
      </c>
    </row>
    <row r="4" ht="12.75">
      <c r="A4" s="89" t="s">
        <v>226</v>
      </c>
    </row>
    <row r="6" ht="12.75">
      <c r="A6" s="89" t="s">
        <v>222</v>
      </c>
    </row>
    <row r="7" spans="1:4" ht="12.75">
      <c r="A7" s="89" t="s">
        <v>80</v>
      </c>
      <c r="D7" s="93">
        <f>D3-B3</f>
        <v>1.1999999999999993</v>
      </c>
    </row>
    <row r="8" ht="12.75">
      <c r="D8" s="93"/>
    </row>
    <row r="9" spans="1:4" ht="12.75">
      <c r="A9" s="89" t="s">
        <v>90</v>
      </c>
      <c r="B9" s="93">
        <f>(B3+D3)/2</f>
        <v>8.5</v>
      </c>
      <c r="D9" s="93"/>
    </row>
    <row r="10" spans="1:4" ht="12.75">
      <c r="A10" s="89" t="s">
        <v>91</v>
      </c>
      <c r="B10" s="94">
        <v>19063</v>
      </c>
      <c r="D10" s="93"/>
    </row>
    <row r="11" spans="1:4" ht="12.75">
      <c r="A11" s="89" t="s">
        <v>89</v>
      </c>
      <c r="B11" s="94">
        <v>219.8</v>
      </c>
      <c r="D11" s="93"/>
    </row>
    <row r="12" spans="1:4" ht="12.75">
      <c r="A12" s="89" t="s">
        <v>92</v>
      </c>
      <c r="B12" s="93">
        <v>-3.59</v>
      </c>
      <c r="D12" s="93"/>
    </row>
    <row r="14" spans="1:7" ht="12.75">
      <c r="A14" s="186" t="s">
        <v>81</v>
      </c>
      <c r="B14" s="91" t="s">
        <v>82</v>
      </c>
      <c r="C14" s="245" t="s">
        <v>84</v>
      </c>
      <c r="D14" s="246" t="s">
        <v>85</v>
      </c>
      <c r="E14" s="91" t="s">
        <v>86</v>
      </c>
      <c r="F14" s="186" t="s">
        <v>88</v>
      </c>
      <c r="G14" s="185">
        <f>(D7*B11)/B10*100</f>
        <v>1.3836227246498447</v>
      </c>
    </row>
    <row r="15" spans="1:7" ht="12.75">
      <c r="A15" s="186"/>
      <c r="B15" s="90" t="s">
        <v>83</v>
      </c>
      <c r="C15" s="245"/>
      <c r="D15" s="246"/>
      <c r="E15" s="90" t="s">
        <v>87</v>
      </c>
      <c r="F15" s="186"/>
      <c r="G15" s="185"/>
    </row>
    <row r="17" spans="1:4" ht="12.75">
      <c r="A17" s="89" t="s">
        <v>93</v>
      </c>
      <c r="C17" s="185">
        <f>B12+G14</f>
        <v>-2.206377275350155</v>
      </c>
      <c r="D17" s="185"/>
    </row>
    <row r="18" spans="3:4" ht="12.75">
      <c r="C18" s="93"/>
      <c r="D18" s="93"/>
    </row>
    <row r="19" spans="1:4" ht="12.75">
      <c r="A19" s="89" t="s">
        <v>103</v>
      </c>
      <c r="C19" s="93"/>
      <c r="D19" s="93"/>
    </row>
    <row r="20" spans="1:5" ht="12.75">
      <c r="A20" s="97" t="s">
        <v>0</v>
      </c>
      <c r="B20" s="96" t="s">
        <v>2</v>
      </c>
      <c r="C20" s="190" t="s">
        <v>97</v>
      </c>
      <c r="D20" s="190"/>
      <c r="E20" s="96" t="s">
        <v>98</v>
      </c>
    </row>
    <row r="21" spans="1:7" ht="12.75">
      <c r="A21" s="89" t="s">
        <v>101</v>
      </c>
      <c r="B21" s="94">
        <f>B10</f>
        <v>19063</v>
      </c>
      <c r="C21" s="185">
        <f>C17</f>
        <v>-2.206377275350155</v>
      </c>
      <c r="D21" s="185"/>
      <c r="E21" s="95">
        <f>B21*C21</f>
        <v>-42060.170000000006</v>
      </c>
      <c r="G21" s="95"/>
    </row>
    <row r="22" spans="1:5" ht="12.75">
      <c r="A22" s="89" t="s">
        <v>223</v>
      </c>
      <c r="B22" s="94">
        <v>1005</v>
      </c>
      <c r="C22" s="185">
        <v>-26.81</v>
      </c>
      <c r="D22" s="185"/>
      <c r="E22" s="95">
        <f>B22*C22</f>
        <v>-26944.05</v>
      </c>
    </row>
    <row r="23" spans="1:5" ht="12.75">
      <c r="A23" s="89" t="s">
        <v>100</v>
      </c>
      <c r="B23" s="94">
        <v>1005</v>
      </c>
      <c r="C23" s="185">
        <v>12.16</v>
      </c>
      <c r="D23" s="185"/>
      <c r="E23" s="95">
        <f>B23*C23</f>
        <v>12220.8</v>
      </c>
    </row>
    <row r="25" spans="1:5" ht="12.75">
      <c r="A25" s="97" t="s">
        <v>102</v>
      </c>
      <c r="B25" s="98">
        <f>SUM(B21:B23)</f>
        <v>21073</v>
      </c>
      <c r="C25" s="189">
        <f>E25/B25</f>
        <v>-2.694605419256869</v>
      </c>
      <c r="D25" s="189"/>
      <c r="E25" s="99">
        <f>SUM(E21:E23)</f>
        <v>-56783.42</v>
      </c>
    </row>
    <row r="26" spans="1:5" ht="12.75">
      <c r="A26" s="101" t="s">
        <v>224</v>
      </c>
      <c r="B26" s="98"/>
      <c r="C26" s="100"/>
      <c r="D26" s="100"/>
      <c r="E26" s="99"/>
    </row>
    <row r="27" spans="1:5" s="101" customFormat="1" ht="12.75">
      <c r="A27" s="101" t="s">
        <v>90</v>
      </c>
      <c r="B27" s="103">
        <v>9.29</v>
      </c>
      <c r="C27" s="103"/>
      <c r="D27" s="103"/>
      <c r="E27" s="104"/>
    </row>
    <row r="28" spans="1:2" s="101" customFormat="1" ht="12.75">
      <c r="A28" s="101" t="s">
        <v>89</v>
      </c>
      <c r="B28" s="102">
        <v>233.8</v>
      </c>
    </row>
    <row r="29" spans="1:2" s="101" customFormat="1" ht="12.75">
      <c r="A29" s="101" t="s">
        <v>92</v>
      </c>
      <c r="B29" s="103">
        <v>-3.2</v>
      </c>
    </row>
    <row r="30" spans="1:2" s="101" customFormat="1" ht="12.75">
      <c r="A30" s="101" t="s">
        <v>85</v>
      </c>
      <c r="B30" s="104">
        <f>C25-B29</f>
        <v>0.5053945807431313</v>
      </c>
    </row>
    <row r="31" s="101" customFormat="1" ht="12.75">
      <c r="B31" s="102"/>
    </row>
    <row r="32" spans="1:4" ht="12.75">
      <c r="A32" s="186" t="s">
        <v>81</v>
      </c>
      <c r="B32" s="91" t="s">
        <v>82</v>
      </c>
      <c r="C32" s="187" t="s">
        <v>88</v>
      </c>
      <c r="D32" s="185">
        <f>(B25*B30)/B28/100</f>
        <v>0.45552523524379834</v>
      </c>
    </row>
    <row r="33" spans="1:4" ht="12.75">
      <c r="A33" s="186"/>
      <c r="B33" s="90" t="s">
        <v>83</v>
      </c>
      <c r="C33" s="187"/>
      <c r="D33" s="185"/>
    </row>
    <row r="35" spans="1:4" ht="12.75">
      <c r="A35" s="89" t="s">
        <v>52</v>
      </c>
      <c r="B35" s="93">
        <v>7.1</v>
      </c>
      <c r="C35" s="89" t="s">
        <v>53</v>
      </c>
      <c r="D35" s="93">
        <f>B27</f>
        <v>9.29</v>
      </c>
    </row>
    <row r="36" spans="1:4" ht="12.75">
      <c r="A36" s="89" t="s">
        <v>106</v>
      </c>
      <c r="B36" s="105">
        <f>D32/2</f>
        <v>0.22776261762189917</v>
      </c>
      <c r="C36" s="89" t="s">
        <v>105</v>
      </c>
      <c r="D36" s="105">
        <f>D32/2</f>
        <v>0.22776261762189917</v>
      </c>
    </row>
    <row r="37" spans="2:4" ht="12.75">
      <c r="B37" s="106">
        <f>B35+B36</f>
        <v>7.327762617621898</v>
      </c>
      <c r="D37" s="106">
        <f>D35-D36</f>
        <v>9.0622373823781</v>
      </c>
    </row>
    <row r="38" ht="12.75">
      <c r="A38" s="89" t="s">
        <v>225</v>
      </c>
    </row>
    <row r="40" spans="1:4" ht="12.75">
      <c r="A40" s="89" t="s">
        <v>107</v>
      </c>
      <c r="C40" s="191">
        <f>-(C22)+C23</f>
        <v>38.97</v>
      </c>
      <c r="D40" s="191"/>
    </row>
    <row r="41" spans="1:4" ht="12.75">
      <c r="A41" s="186" t="s">
        <v>108</v>
      </c>
      <c r="B41" s="91" t="s">
        <v>109</v>
      </c>
      <c r="C41" s="187" t="s">
        <v>88</v>
      </c>
      <c r="D41" s="188">
        <f>(-D32)*B28/C40*100</f>
        <v>-273.29176289453443</v>
      </c>
    </row>
    <row r="42" spans="1:4" ht="12.75">
      <c r="A42" s="186"/>
      <c r="B42" s="90" t="s">
        <v>110</v>
      </c>
      <c r="C42" s="187"/>
      <c r="D42" s="188"/>
    </row>
    <row r="44" spans="1:5" ht="12.75">
      <c r="A44" s="97" t="s">
        <v>0</v>
      </c>
      <c r="B44" s="96" t="s">
        <v>2</v>
      </c>
      <c r="C44" s="190" t="s">
        <v>97</v>
      </c>
      <c r="D44" s="190"/>
      <c r="E44" s="96" t="s">
        <v>98</v>
      </c>
    </row>
    <row r="45" spans="1:5" ht="12.75">
      <c r="A45" s="89" t="s">
        <v>101</v>
      </c>
      <c r="B45" s="94">
        <f>B21</f>
        <v>19063</v>
      </c>
      <c r="C45" s="185">
        <f>C21</f>
        <v>-2.206377275350155</v>
      </c>
      <c r="D45" s="185"/>
      <c r="E45" s="95">
        <f>B45*C45</f>
        <v>-42060.170000000006</v>
      </c>
    </row>
    <row r="46" spans="1:5" ht="12.75">
      <c r="A46" s="89" t="s">
        <v>223</v>
      </c>
      <c r="B46" s="94">
        <f>B22-D41</f>
        <v>1278.2917628945345</v>
      </c>
      <c r="C46" s="185">
        <v>-26.81</v>
      </c>
      <c r="D46" s="185"/>
      <c r="E46" s="95">
        <f>B46*C46</f>
        <v>-34271.002163202465</v>
      </c>
    </row>
    <row r="47" spans="1:5" ht="12.75">
      <c r="A47" s="89" t="s">
        <v>100</v>
      </c>
      <c r="B47" s="94">
        <f>B23+D41</f>
        <v>731.7082371054655</v>
      </c>
      <c r="C47" s="185">
        <v>12.16</v>
      </c>
      <c r="D47" s="185"/>
      <c r="E47" s="95">
        <f>B47*C47</f>
        <v>8897.572163202462</v>
      </c>
    </row>
    <row r="49" spans="1:5" ht="12.75">
      <c r="A49" s="97" t="s">
        <v>102</v>
      </c>
      <c r="B49" s="98">
        <f>SUM(B45:B47)</f>
        <v>21073</v>
      </c>
      <c r="C49" s="189">
        <f>E49/B49</f>
        <v>-3.2</v>
      </c>
      <c r="D49" s="189"/>
      <c r="E49" s="99">
        <f>SUM(E45:E47)</f>
        <v>-67433.6</v>
      </c>
    </row>
    <row r="50" spans="1:5" ht="12.75">
      <c r="A50" s="101" t="s">
        <v>224</v>
      </c>
      <c r="B50" s="98"/>
      <c r="C50" s="100"/>
      <c r="D50" s="100"/>
      <c r="E50" s="99"/>
    </row>
    <row r="51" spans="1:5" ht="12.75">
      <c r="A51" s="101" t="s">
        <v>90</v>
      </c>
      <c r="B51" s="103">
        <v>9.29</v>
      </c>
      <c r="C51" s="103"/>
      <c r="D51" s="103"/>
      <c r="E51" s="104"/>
    </row>
    <row r="52" spans="1:5" ht="12.75">
      <c r="A52" s="101" t="s">
        <v>89</v>
      </c>
      <c r="B52" s="102">
        <v>233.8</v>
      </c>
      <c r="C52" s="101"/>
      <c r="D52" s="101"/>
      <c r="E52" s="101"/>
    </row>
    <row r="53" spans="1:5" ht="12.75">
      <c r="A53" s="101" t="s">
        <v>92</v>
      </c>
      <c r="B53" s="103">
        <v>-3.2</v>
      </c>
      <c r="C53" s="101"/>
      <c r="D53" s="101"/>
      <c r="E53" s="101"/>
    </row>
    <row r="54" spans="1:5" ht="12.75">
      <c r="A54" s="101" t="s">
        <v>85</v>
      </c>
      <c r="B54" s="104">
        <f>C49-B53</f>
        <v>0</v>
      </c>
      <c r="C54" s="101"/>
      <c r="D54" s="101"/>
      <c r="E54" s="101"/>
    </row>
    <row r="55" spans="1:5" ht="12.75">
      <c r="A55" s="101"/>
      <c r="B55" s="102"/>
      <c r="C55" s="101"/>
      <c r="D55" s="101"/>
      <c r="E55" s="101"/>
    </row>
    <row r="56" spans="1:4" ht="12.75">
      <c r="A56" s="186" t="s">
        <v>81</v>
      </c>
      <c r="B56" s="91" t="s">
        <v>82</v>
      </c>
      <c r="C56" s="187" t="s">
        <v>88</v>
      </c>
      <c r="D56" s="185">
        <f>(B49*B54)/B52/100</f>
        <v>0</v>
      </c>
    </row>
    <row r="57" spans="1:4" ht="12.75">
      <c r="A57" s="186"/>
      <c r="B57" s="90" t="s">
        <v>83</v>
      </c>
      <c r="C57" s="187"/>
      <c r="D57" s="185"/>
    </row>
    <row r="59" spans="1:4" ht="12.75">
      <c r="A59" s="89" t="s">
        <v>52</v>
      </c>
      <c r="B59" s="93">
        <f>B51</f>
        <v>9.29</v>
      </c>
      <c r="C59" s="89" t="s">
        <v>53</v>
      </c>
      <c r="D59" s="93">
        <f>B51</f>
        <v>9.29</v>
      </c>
    </row>
    <row r="60" spans="1:4" ht="12.75">
      <c r="A60" s="89" t="s">
        <v>106</v>
      </c>
      <c r="B60" s="105">
        <f>D56/2</f>
        <v>0</v>
      </c>
      <c r="C60" s="89" t="s">
        <v>105</v>
      </c>
      <c r="D60" s="105">
        <f>D56/2</f>
        <v>0</v>
      </c>
    </row>
    <row r="61" spans="2:4" ht="12.75">
      <c r="B61" s="106">
        <f>B59+B60</f>
        <v>9.29</v>
      </c>
      <c r="D61" s="106">
        <f>D59-D60</f>
        <v>9.29</v>
      </c>
    </row>
  </sheetData>
  <mergeCells count="27">
    <mergeCell ref="A1:H1"/>
    <mergeCell ref="C45:D45"/>
    <mergeCell ref="C46:D46"/>
    <mergeCell ref="C47:D47"/>
    <mergeCell ref="A32:A33"/>
    <mergeCell ref="C32:C33"/>
    <mergeCell ref="A41:A42"/>
    <mergeCell ref="C41:C42"/>
    <mergeCell ref="D41:D42"/>
    <mergeCell ref="G14:G15"/>
    <mergeCell ref="A56:A57"/>
    <mergeCell ref="C56:C57"/>
    <mergeCell ref="D56:D57"/>
    <mergeCell ref="C49:D49"/>
    <mergeCell ref="C17:D17"/>
    <mergeCell ref="C20:D20"/>
    <mergeCell ref="C44:D44"/>
    <mergeCell ref="C21:D21"/>
    <mergeCell ref="C22:D22"/>
    <mergeCell ref="C23:D23"/>
    <mergeCell ref="C25:D25"/>
    <mergeCell ref="D32:D33"/>
    <mergeCell ref="C40:D40"/>
    <mergeCell ref="A14:A15"/>
    <mergeCell ref="C14:C15"/>
    <mergeCell ref="D14:D15"/>
    <mergeCell ref="F14:F15"/>
  </mergeCells>
  <printOptions horizontalCentered="1" verticalCentered="1"/>
  <pageMargins left="0.7480314960629921" right="0.7480314960629921" top="0.1968503937007874" bottom="0.1968503937007874" header="0.5118110236220472" footer="0.5118110236220472"/>
  <pageSetup horizontalDpi="360" verticalDpi="36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94"/>
  <sheetViews>
    <sheetView workbookViewId="0" topLeftCell="A1">
      <selection activeCell="H30" sqref="H30"/>
    </sheetView>
  </sheetViews>
  <sheetFormatPr defaultColWidth="9.33203125" defaultRowHeight="12.75"/>
  <cols>
    <col min="1" max="1" width="8.83203125" style="89" customWidth="1"/>
    <col min="2" max="2" width="12.5" style="89" customWidth="1"/>
    <col min="3" max="3" width="16.16015625" style="89" customWidth="1"/>
    <col min="4" max="4" width="12.33203125" style="89" customWidth="1"/>
    <col min="5" max="5" width="3.5" style="89" customWidth="1"/>
    <col min="6" max="6" width="11.66015625" style="89" customWidth="1"/>
    <col min="7" max="7" width="4.33203125" style="89" customWidth="1"/>
    <col min="8" max="8" width="13.33203125" style="89" customWidth="1"/>
    <col min="9" max="9" width="7.66015625" style="89" customWidth="1"/>
    <col min="10" max="10" width="20.66015625" style="89" customWidth="1"/>
    <col min="11" max="16384" width="9.33203125" style="89" customWidth="1"/>
  </cols>
  <sheetData>
    <row r="1" spans="1:10" ht="12.75">
      <c r="A1" s="197" t="s">
        <v>252</v>
      </c>
      <c r="B1" s="197"/>
      <c r="C1" s="197"/>
      <c r="D1" s="197"/>
      <c r="E1" s="197"/>
      <c r="F1" s="197"/>
      <c r="G1" s="197"/>
      <c r="H1" s="197"/>
      <c r="I1" s="197"/>
      <c r="J1" s="197"/>
    </row>
    <row r="3" spans="1:8" ht="12.75">
      <c r="A3" s="90" t="s">
        <v>95</v>
      </c>
      <c r="B3" s="93">
        <v>8.9</v>
      </c>
      <c r="C3" s="90" t="s">
        <v>94</v>
      </c>
      <c r="D3" s="93">
        <v>9.1</v>
      </c>
      <c r="F3" s="90" t="s">
        <v>108</v>
      </c>
      <c r="G3" s="259">
        <f>J17</f>
        <v>1762</v>
      </c>
      <c r="H3" s="259"/>
    </row>
    <row r="4" ht="12.75">
      <c r="A4" s="89" t="s">
        <v>226</v>
      </c>
    </row>
    <row r="6" ht="12.75">
      <c r="A6" s="89" t="s">
        <v>227</v>
      </c>
    </row>
    <row r="7" spans="1:8" ht="12.75">
      <c r="A7" s="190" t="s">
        <v>117</v>
      </c>
      <c r="B7" s="190"/>
      <c r="C7" s="190"/>
      <c r="D7" s="190"/>
      <c r="E7" s="190"/>
      <c r="F7" s="190"/>
      <c r="G7" s="190"/>
      <c r="H7" s="190"/>
    </row>
    <row r="8" spans="1:8" ht="12.75">
      <c r="A8" s="248" t="s">
        <v>179</v>
      </c>
      <c r="B8" s="248"/>
      <c r="C8" s="248"/>
      <c r="D8" s="248"/>
      <c r="E8" s="248"/>
      <c r="F8" s="96"/>
      <c r="G8" s="96"/>
      <c r="H8" s="96"/>
    </row>
    <row r="9" spans="1:8" ht="12.75">
      <c r="A9" s="108"/>
      <c r="B9" s="108"/>
      <c r="C9" s="108"/>
      <c r="D9" s="108"/>
      <c r="E9" s="108"/>
      <c r="F9" s="96"/>
      <c r="G9" s="96"/>
      <c r="H9" s="96"/>
    </row>
    <row r="10" spans="1:10" ht="12.75">
      <c r="A10" s="187" t="s">
        <v>180</v>
      </c>
      <c r="B10" s="91" t="s">
        <v>181</v>
      </c>
      <c r="C10" s="258" t="s">
        <v>183</v>
      </c>
      <c r="D10" s="258" t="s">
        <v>184</v>
      </c>
      <c r="E10" s="258"/>
      <c r="F10" s="125"/>
      <c r="G10" s="124"/>
      <c r="H10" s="127"/>
      <c r="I10" s="128"/>
      <c r="J10" s="126"/>
    </row>
    <row r="11" spans="1:10" ht="12.75">
      <c r="A11" s="187"/>
      <c r="B11" s="90" t="s">
        <v>182</v>
      </c>
      <c r="C11" s="258"/>
      <c r="D11" s="258"/>
      <c r="E11" s="258"/>
      <c r="F11" s="125"/>
      <c r="G11" s="124"/>
      <c r="H11" s="127"/>
      <c r="I11" s="128"/>
      <c r="J11" s="126"/>
    </row>
    <row r="12" spans="1:10" ht="12.75">
      <c r="A12" s="96"/>
      <c r="B12" s="96"/>
      <c r="C12" s="124"/>
      <c r="D12" s="124"/>
      <c r="E12" s="124"/>
      <c r="F12" s="124"/>
      <c r="G12" s="124"/>
      <c r="H12" s="124"/>
      <c r="I12" s="119"/>
      <c r="J12" s="126"/>
    </row>
    <row r="13" spans="1:10" ht="12.75">
      <c r="A13" s="248" t="s">
        <v>185</v>
      </c>
      <c r="B13" s="248"/>
      <c r="C13" s="248"/>
      <c r="D13" s="248"/>
      <c r="E13" s="248"/>
      <c r="F13" s="118"/>
      <c r="G13" s="118"/>
      <c r="H13" s="118"/>
      <c r="I13" s="118"/>
      <c r="J13" s="126"/>
    </row>
    <row r="14" spans="1:10" ht="12.75">
      <c r="A14" s="246" t="s">
        <v>144</v>
      </c>
      <c r="B14" s="91" t="s">
        <v>145</v>
      </c>
      <c r="C14" s="187" t="s">
        <v>88</v>
      </c>
      <c r="D14" s="91" t="s">
        <v>201</v>
      </c>
      <c r="E14" s="190" t="s">
        <v>88</v>
      </c>
      <c r="F14" s="134">
        <f>B3+D3</f>
        <v>18</v>
      </c>
      <c r="G14" s="190" t="s">
        <v>88</v>
      </c>
      <c r="H14" s="250">
        <f>F14/F15</f>
        <v>9</v>
      </c>
      <c r="I14" s="245" t="s">
        <v>147</v>
      </c>
      <c r="J14" s="270">
        <v>20327</v>
      </c>
    </row>
    <row r="15" spans="1:10" ht="12.75">
      <c r="A15" s="246"/>
      <c r="B15" s="90">
        <v>2</v>
      </c>
      <c r="C15" s="187"/>
      <c r="D15" s="90">
        <v>2</v>
      </c>
      <c r="E15" s="190"/>
      <c r="F15" s="110">
        <v>2</v>
      </c>
      <c r="G15" s="190"/>
      <c r="H15" s="250"/>
      <c r="I15" s="245"/>
      <c r="J15" s="270"/>
    </row>
    <row r="16" spans="1:10" ht="12.75">
      <c r="A16" s="92" t="s">
        <v>202</v>
      </c>
      <c r="B16" s="112">
        <v>9.69</v>
      </c>
      <c r="C16" s="89" t="s">
        <v>228</v>
      </c>
      <c r="D16" s="96"/>
      <c r="E16" s="96"/>
      <c r="F16" s="96"/>
      <c r="G16" s="96"/>
      <c r="H16" s="96"/>
      <c r="I16" s="90" t="s">
        <v>203</v>
      </c>
      <c r="J16" s="146">
        <v>22089</v>
      </c>
    </row>
    <row r="17" ht="12.75">
      <c r="J17" s="145">
        <f>J16-J14</f>
        <v>1762</v>
      </c>
    </row>
    <row r="18" spans="1:10" ht="12.75">
      <c r="A18" s="186"/>
      <c r="B18" s="186"/>
      <c r="C18" s="186"/>
      <c r="D18" s="186"/>
      <c r="E18" s="186"/>
      <c r="F18" s="186"/>
      <c r="G18" s="186"/>
      <c r="H18" s="186"/>
      <c r="I18" s="186"/>
      <c r="J18" s="186"/>
    </row>
    <row r="20" spans="1:10" ht="12.75">
      <c r="A20" s="186" t="s">
        <v>151</v>
      </c>
      <c r="B20" s="186"/>
      <c r="C20" s="186"/>
      <c r="D20" s="186"/>
      <c r="E20" s="191">
        <f>B16</f>
        <v>9.69</v>
      </c>
      <c r="F20" s="186"/>
      <c r="G20" s="90" t="s">
        <v>152</v>
      </c>
      <c r="H20" s="106">
        <f>H14</f>
        <v>9</v>
      </c>
      <c r="I20" s="90" t="s">
        <v>88</v>
      </c>
      <c r="J20" s="106">
        <f>E20-H20</f>
        <v>0.6899999999999995</v>
      </c>
    </row>
    <row r="21" spans="1:10" ht="12.75">
      <c r="A21" s="186" t="s">
        <v>153</v>
      </c>
      <c r="B21" s="186"/>
      <c r="C21" s="186"/>
      <c r="D21" s="186"/>
      <c r="E21" s="270">
        <f>G3</f>
        <v>1762</v>
      </c>
      <c r="F21" s="270"/>
      <c r="G21" s="90" t="s">
        <v>154</v>
      </c>
      <c r="H21" s="114">
        <v>25.5</v>
      </c>
      <c r="I21" s="90" t="s">
        <v>88</v>
      </c>
      <c r="J21" s="106">
        <f>E21/H21/100</f>
        <v>0.6909803921568627</v>
      </c>
    </row>
    <row r="22" spans="1:10" ht="12.75">
      <c r="A22" s="108"/>
      <c r="B22" s="108"/>
      <c r="C22" s="108"/>
      <c r="D22" s="108"/>
      <c r="E22" s="108"/>
      <c r="F22" s="118"/>
      <c r="G22" s="118"/>
      <c r="H22" s="118"/>
      <c r="I22" s="118"/>
      <c r="J22" s="126"/>
    </row>
    <row r="23" spans="1:10" ht="12.75">
      <c r="A23" s="108"/>
      <c r="B23" s="108"/>
      <c r="C23" s="108"/>
      <c r="D23" s="138"/>
      <c r="E23" s="108"/>
      <c r="F23" s="118"/>
      <c r="G23" s="118"/>
      <c r="H23" s="118"/>
      <c r="I23" s="118"/>
      <c r="J23" s="126"/>
    </row>
    <row r="24" spans="1:10" ht="12.75">
      <c r="A24" s="261" t="s">
        <v>186</v>
      </c>
      <c r="B24" s="261"/>
      <c r="C24" s="131">
        <v>9.69</v>
      </c>
      <c r="D24" s="119" t="s">
        <v>187</v>
      </c>
      <c r="E24" s="264">
        <v>1.44</v>
      </c>
      <c r="F24" s="264"/>
      <c r="G24" s="264"/>
      <c r="H24" s="119"/>
      <c r="I24" s="119"/>
      <c r="J24" s="119"/>
    </row>
    <row r="25" spans="8:10" ht="12.75">
      <c r="H25" s="119"/>
      <c r="I25" s="119"/>
      <c r="J25" s="119"/>
    </row>
    <row r="26" spans="1:10" ht="12.75">
      <c r="A26" s="119"/>
      <c r="B26" s="119"/>
      <c r="C26" s="119"/>
      <c r="D26" s="119"/>
      <c r="E26" s="119"/>
      <c r="F26" s="119"/>
      <c r="G26" s="119"/>
      <c r="H26" s="119"/>
      <c r="I26" s="119"/>
      <c r="J26" s="119"/>
    </row>
    <row r="27" spans="1:10" ht="12.75">
      <c r="A27" s="119"/>
      <c r="B27" s="119"/>
      <c r="C27" s="119"/>
      <c r="D27" s="119"/>
      <c r="E27" s="119"/>
      <c r="F27" s="119"/>
      <c r="G27" s="119"/>
      <c r="H27" s="119"/>
      <c r="I27" s="119"/>
      <c r="J27" s="119"/>
    </row>
    <row r="28" spans="1:10" ht="12.75">
      <c r="A28" s="119"/>
      <c r="B28" s="119"/>
      <c r="C28" s="119"/>
      <c r="D28" s="119"/>
      <c r="E28" s="119"/>
      <c r="F28" s="119"/>
      <c r="G28" s="119"/>
      <c r="H28" s="119"/>
      <c r="I28" s="119"/>
      <c r="J28" s="119"/>
    </row>
    <row r="29" spans="1:10" ht="12.75">
      <c r="A29" s="119"/>
      <c r="B29" s="119"/>
      <c r="C29" s="119"/>
      <c r="D29" s="119"/>
      <c r="E29" s="119"/>
      <c r="F29" s="119"/>
      <c r="G29" s="119"/>
      <c r="H29" s="119"/>
      <c r="I29" s="119"/>
      <c r="J29" s="119"/>
    </row>
    <row r="30" spans="1:10" ht="12.75">
      <c r="A30" s="261" t="s">
        <v>188</v>
      </c>
      <c r="B30" s="261"/>
      <c r="C30" s="131">
        <v>-26.81</v>
      </c>
      <c r="D30" s="119" t="s">
        <v>189</v>
      </c>
      <c r="E30" s="264">
        <f>-(C30)+E24</f>
        <v>28.25</v>
      </c>
      <c r="F30" s="264"/>
      <c r="G30" s="264"/>
      <c r="H30" s="119"/>
      <c r="I30" s="119"/>
      <c r="J30" s="119"/>
    </row>
    <row r="31" spans="1:10" ht="12.75">
      <c r="A31" s="261" t="s">
        <v>190</v>
      </c>
      <c r="B31" s="261"/>
      <c r="C31" s="131">
        <v>12.16</v>
      </c>
      <c r="D31" s="119" t="s">
        <v>191</v>
      </c>
      <c r="E31" s="264">
        <f>C31-E24</f>
        <v>10.72</v>
      </c>
      <c r="F31" s="264"/>
      <c r="G31" s="264"/>
      <c r="H31" s="119"/>
      <c r="I31" s="119"/>
      <c r="J31" s="119"/>
    </row>
    <row r="32" spans="1:10" ht="12.75">
      <c r="A32" s="119"/>
      <c r="B32" s="119"/>
      <c r="C32" s="119"/>
      <c r="D32" s="119"/>
      <c r="E32" s="119"/>
      <c r="F32" s="119"/>
      <c r="G32" s="119"/>
      <c r="H32" s="119"/>
      <c r="I32" s="119"/>
      <c r="J32" s="119"/>
    </row>
    <row r="33" spans="1:10" ht="12.75">
      <c r="A33" s="190" t="s">
        <v>180</v>
      </c>
      <c r="B33" s="120" t="s">
        <v>181</v>
      </c>
      <c r="C33" s="260" t="s">
        <v>192</v>
      </c>
      <c r="D33" s="120" t="s">
        <v>239</v>
      </c>
      <c r="E33" s="249" t="s">
        <v>88</v>
      </c>
      <c r="F33" s="262">
        <f>G3*E31</f>
        <v>18888.64</v>
      </c>
      <c r="G33" s="262"/>
      <c r="H33" s="249" t="s">
        <v>88</v>
      </c>
      <c r="I33" s="271">
        <f>F33/F34</f>
        <v>484.6969463690018</v>
      </c>
      <c r="J33" s="271"/>
    </row>
    <row r="34" spans="1:10" ht="12.75">
      <c r="A34" s="190"/>
      <c r="B34" s="96" t="s">
        <v>182</v>
      </c>
      <c r="C34" s="260"/>
      <c r="D34" s="124" t="s">
        <v>240</v>
      </c>
      <c r="E34" s="249"/>
      <c r="F34" s="263">
        <f>E30+E31</f>
        <v>38.97</v>
      </c>
      <c r="G34" s="263"/>
      <c r="H34" s="249"/>
      <c r="I34" s="271"/>
      <c r="J34" s="271"/>
    </row>
    <row r="35" spans="1:10" ht="12.75">
      <c r="A35" s="124"/>
      <c r="B35" s="124"/>
      <c r="C35" s="124"/>
      <c r="D35" s="124"/>
      <c r="E35" s="124"/>
      <c r="F35" s="124"/>
      <c r="G35" s="124"/>
      <c r="H35" s="124"/>
      <c r="I35" s="124"/>
      <c r="J35" s="124"/>
    </row>
    <row r="36" spans="1:10" ht="12.75">
      <c r="A36" s="124"/>
      <c r="B36" s="124"/>
      <c r="C36" s="124"/>
      <c r="D36" s="124"/>
      <c r="E36" s="124"/>
      <c r="F36" s="124"/>
      <c r="G36" s="124"/>
      <c r="H36" s="124"/>
      <c r="I36" s="124"/>
      <c r="J36" s="124"/>
    </row>
    <row r="37" spans="1:10" ht="12.75">
      <c r="A37" s="124" t="s">
        <v>183</v>
      </c>
      <c r="B37" s="249" t="s">
        <v>195</v>
      </c>
      <c r="C37" s="249"/>
      <c r="D37" s="124" t="s">
        <v>241</v>
      </c>
      <c r="E37" s="272">
        <f>G3-I33</f>
        <v>1277.3030536309982</v>
      </c>
      <c r="F37" s="272"/>
      <c r="G37" s="272"/>
      <c r="H37" s="124"/>
      <c r="I37" s="124"/>
      <c r="J37" s="124"/>
    </row>
    <row r="38" spans="1:10" ht="12.75">
      <c r="A38" s="119"/>
      <c r="B38" s="119"/>
      <c r="C38" s="119"/>
      <c r="D38" s="119"/>
      <c r="E38" s="119"/>
      <c r="F38" s="119"/>
      <c r="G38" s="119"/>
      <c r="H38" s="119"/>
      <c r="I38" s="119"/>
      <c r="J38" s="119"/>
    </row>
    <row r="39" spans="1:10" ht="12.75">
      <c r="A39" s="267" t="s">
        <v>199</v>
      </c>
      <c r="B39" s="267"/>
      <c r="C39" s="267"/>
      <c r="D39" s="119"/>
      <c r="E39" s="119"/>
      <c r="F39" s="119"/>
      <c r="G39" s="119"/>
      <c r="H39" s="119"/>
      <c r="I39" s="119"/>
      <c r="J39" s="119"/>
    </row>
    <row r="40" spans="1:10" ht="12.75">
      <c r="A40" s="246" t="s">
        <v>52</v>
      </c>
      <c r="B40" s="246"/>
      <c r="C40" s="106">
        <f>B3</f>
        <v>8.9</v>
      </c>
      <c r="D40" s="92" t="s">
        <v>53</v>
      </c>
      <c r="E40" s="191">
        <f>D3</f>
        <v>9.1</v>
      </c>
      <c r="F40" s="191"/>
      <c r="G40" s="191"/>
      <c r="H40" s="119"/>
      <c r="I40" s="119"/>
      <c r="J40" s="119"/>
    </row>
    <row r="41" spans="1:10" ht="12.75">
      <c r="A41" s="246" t="s">
        <v>164</v>
      </c>
      <c r="B41" s="246"/>
      <c r="C41" s="107">
        <f>J21</f>
        <v>0.6909803921568627</v>
      </c>
      <c r="E41" s="256">
        <f>J21</f>
        <v>0.6909803921568627</v>
      </c>
      <c r="F41" s="256"/>
      <c r="G41" s="256"/>
      <c r="H41" s="119"/>
      <c r="I41" s="119"/>
      <c r="J41" s="119"/>
    </row>
    <row r="42" spans="3:10" ht="12.75">
      <c r="C42" s="106">
        <f>SUM(C40:C41)</f>
        <v>9.590980392156863</v>
      </c>
      <c r="E42" s="191">
        <f>SUM(E40:H41)</f>
        <v>9.790980392156863</v>
      </c>
      <c r="F42" s="191"/>
      <c r="G42" s="191"/>
      <c r="H42" s="119"/>
      <c r="I42" s="119"/>
      <c r="J42" s="119"/>
    </row>
    <row r="43" spans="1:10" ht="12.75">
      <c r="A43" s="119"/>
      <c r="B43" s="119"/>
      <c r="C43" s="119"/>
      <c r="D43" s="119"/>
      <c r="E43" s="119"/>
      <c r="F43" s="119"/>
      <c r="G43" s="119"/>
      <c r="H43" s="119"/>
      <c r="I43" s="119"/>
      <c r="J43" s="119"/>
    </row>
    <row r="44" spans="1:10" ht="12.75">
      <c r="A44" s="246" t="s">
        <v>144</v>
      </c>
      <c r="B44" s="91" t="s">
        <v>145</v>
      </c>
      <c r="C44" s="187" t="s">
        <v>88</v>
      </c>
      <c r="D44" s="91" t="s">
        <v>247</v>
      </c>
      <c r="E44" s="190" t="s">
        <v>88</v>
      </c>
      <c r="F44" s="135">
        <f>C42+E42</f>
        <v>19.381960784313726</v>
      </c>
      <c r="G44" s="190" t="s">
        <v>88</v>
      </c>
      <c r="H44" s="250">
        <f>F44/F45</f>
        <v>9.690980392156863</v>
      </c>
      <c r="I44" s="119"/>
      <c r="J44" s="119"/>
    </row>
    <row r="45" spans="1:10" ht="12.75">
      <c r="A45" s="246"/>
      <c r="B45" s="90">
        <v>2</v>
      </c>
      <c r="C45" s="187"/>
      <c r="D45" s="90">
        <v>2</v>
      </c>
      <c r="E45" s="190"/>
      <c r="F45" s="110">
        <v>2</v>
      </c>
      <c r="G45" s="190"/>
      <c r="H45" s="250"/>
      <c r="I45" s="119"/>
      <c r="J45" s="119"/>
    </row>
    <row r="46" spans="1:10" ht="12.75">
      <c r="A46" s="92"/>
      <c r="B46" s="90"/>
      <c r="C46" s="90"/>
      <c r="D46" s="90"/>
      <c r="E46" s="96"/>
      <c r="F46" s="110"/>
      <c r="G46" s="96"/>
      <c r="H46" s="121"/>
      <c r="I46" s="119"/>
      <c r="J46" s="119"/>
    </row>
    <row r="47" spans="1:10" ht="12.75">
      <c r="A47" s="261" t="s">
        <v>234</v>
      </c>
      <c r="B47" s="261"/>
      <c r="C47" s="261"/>
      <c r="D47" s="261"/>
      <c r="E47" s="261"/>
      <c r="F47" s="261"/>
      <c r="G47" s="261"/>
      <c r="H47" s="261"/>
      <c r="I47" s="261"/>
      <c r="J47" s="261"/>
    </row>
    <row r="48" spans="1:10" ht="12.75">
      <c r="A48" s="130" t="s">
        <v>83</v>
      </c>
      <c r="B48" s="130">
        <v>240.5</v>
      </c>
      <c r="C48" s="130"/>
      <c r="D48" s="130"/>
      <c r="E48" s="130"/>
      <c r="F48" s="130"/>
      <c r="G48" s="130"/>
      <c r="H48" s="130"/>
      <c r="I48" s="130"/>
      <c r="J48" s="130"/>
    </row>
    <row r="49" spans="1:10" ht="12.75">
      <c r="A49" s="130" t="s">
        <v>237</v>
      </c>
      <c r="B49" s="142">
        <f>F34</f>
        <v>38.97</v>
      </c>
      <c r="C49" s="130"/>
      <c r="D49" s="130"/>
      <c r="E49" s="130"/>
      <c r="F49" s="130"/>
      <c r="G49" s="130"/>
      <c r="H49" s="130"/>
      <c r="I49" s="130"/>
      <c r="J49" s="130"/>
    </row>
    <row r="50" spans="1:10" ht="12.75">
      <c r="A50" s="130"/>
      <c r="B50" s="130"/>
      <c r="C50" s="130"/>
      <c r="D50" s="130"/>
      <c r="E50" s="130"/>
      <c r="F50" s="130"/>
      <c r="G50" s="130"/>
      <c r="H50" s="130"/>
      <c r="I50" s="130"/>
      <c r="J50" s="130"/>
    </row>
    <row r="51" spans="1:10" ht="12.75">
      <c r="A51" s="89" t="s">
        <v>80</v>
      </c>
      <c r="C51" s="106">
        <f>E42-C42</f>
        <v>0.1999999999999993</v>
      </c>
      <c r="D51" s="130" t="s">
        <v>126</v>
      </c>
      <c r="E51" s="119"/>
      <c r="F51" s="119"/>
      <c r="G51" s="119"/>
      <c r="H51" s="119"/>
      <c r="I51" s="119"/>
      <c r="J51" s="130"/>
    </row>
    <row r="52" spans="1:10" ht="12.75">
      <c r="A52" s="261" t="s">
        <v>235</v>
      </c>
      <c r="B52" s="261"/>
      <c r="C52" s="106">
        <v>0.3</v>
      </c>
      <c r="D52" s="130" t="s">
        <v>126</v>
      </c>
      <c r="E52" s="119"/>
      <c r="F52" s="141"/>
      <c r="G52" s="119"/>
      <c r="H52" s="132"/>
      <c r="I52" s="119"/>
      <c r="J52" s="130"/>
    </row>
    <row r="53" spans="1:10" ht="12.75">
      <c r="A53" s="261" t="s">
        <v>232</v>
      </c>
      <c r="B53" s="261"/>
      <c r="C53" s="106">
        <f>C52-C51</f>
        <v>0.1000000000000007</v>
      </c>
      <c r="D53" s="130" t="s">
        <v>126</v>
      </c>
      <c r="E53" s="119"/>
      <c r="F53" s="129"/>
      <c r="G53" s="119"/>
      <c r="H53" s="132"/>
      <c r="I53" s="119"/>
      <c r="J53" s="130"/>
    </row>
    <row r="54" spans="1:10" ht="12.75">
      <c r="A54" s="130"/>
      <c r="B54" s="130"/>
      <c r="C54" s="130"/>
      <c r="D54" s="130"/>
      <c r="E54" s="130"/>
      <c r="F54" s="130"/>
      <c r="G54" s="130"/>
      <c r="H54" s="130"/>
      <c r="I54" s="130"/>
      <c r="J54" s="130"/>
    </row>
    <row r="55" spans="1:10" ht="12.75">
      <c r="A55" s="258" t="s">
        <v>108</v>
      </c>
      <c r="B55" s="91" t="s">
        <v>233</v>
      </c>
      <c r="C55" s="258" t="s">
        <v>88</v>
      </c>
      <c r="D55" s="129">
        <f>(C53*B48)*100</f>
        <v>2405.000000000017</v>
      </c>
      <c r="E55" s="258" t="s">
        <v>88</v>
      </c>
      <c r="F55" s="269">
        <f>D55/D56</f>
        <v>61.71413908134506</v>
      </c>
      <c r="G55" s="130"/>
      <c r="H55" s="130"/>
      <c r="I55" s="130"/>
      <c r="J55" s="130"/>
    </row>
    <row r="56" spans="1:10" ht="12.75">
      <c r="A56" s="258"/>
      <c r="B56" s="119" t="s">
        <v>236</v>
      </c>
      <c r="C56" s="258"/>
      <c r="D56" s="129">
        <f>B49</f>
        <v>38.97</v>
      </c>
      <c r="E56" s="258"/>
      <c r="F56" s="269"/>
      <c r="G56" s="130"/>
      <c r="H56" s="130"/>
      <c r="I56" s="130"/>
      <c r="J56" s="130"/>
    </row>
    <row r="57" spans="1:10" ht="12.75">
      <c r="A57" s="130"/>
      <c r="B57" s="130"/>
      <c r="C57" s="130"/>
      <c r="D57" s="130"/>
      <c r="E57" s="130"/>
      <c r="F57" s="130"/>
      <c r="G57" s="130"/>
      <c r="H57" s="130"/>
      <c r="I57" s="130"/>
      <c r="J57" s="130"/>
    </row>
    <row r="58" spans="1:10" ht="12.75">
      <c r="A58" s="267" t="s">
        <v>213</v>
      </c>
      <c r="B58" s="267"/>
      <c r="C58" s="267"/>
      <c r="D58" s="249" t="s">
        <v>238</v>
      </c>
      <c r="E58" s="249"/>
      <c r="F58" s="249"/>
      <c r="G58" s="124" t="s">
        <v>88</v>
      </c>
      <c r="H58" s="144">
        <f>I33-F55</f>
        <v>422.9828072876567</v>
      </c>
      <c r="I58" s="267" t="s">
        <v>220</v>
      </c>
      <c r="J58" s="267"/>
    </row>
    <row r="59" spans="1:10" ht="12.75">
      <c r="A59" s="124"/>
      <c r="B59" s="124"/>
      <c r="C59" s="124"/>
      <c r="D59" s="249" t="s">
        <v>246</v>
      </c>
      <c r="E59" s="249"/>
      <c r="F59" s="249"/>
      <c r="G59" s="124" t="s">
        <v>88</v>
      </c>
      <c r="H59" s="144">
        <f>E37+F55</f>
        <v>1339.0171927123433</v>
      </c>
      <c r="I59" s="267" t="s">
        <v>219</v>
      </c>
      <c r="J59" s="267"/>
    </row>
    <row r="60" spans="1:10" ht="12.75">
      <c r="A60" s="130"/>
      <c r="B60" s="130"/>
      <c r="C60" s="130"/>
      <c r="D60" s="130"/>
      <c r="E60" s="130"/>
      <c r="F60" s="130"/>
      <c r="G60" s="130"/>
      <c r="H60" s="143"/>
      <c r="I60" s="130"/>
      <c r="J60" s="130"/>
    </row>
    <row r="61" spans="1:10" ht="12.75">
      <c r="A61" s="139" t="s">
        <v>249</v>
      </c>
      <c r="B61" s="130"/>
      <c r="C61" s="130"/>
      <c r="D61" s="130"/>
      <c r="E61" s="130"/>
      <c r="F61" s="130"/>
      <c r="G61" s="130"/>
      <c r="H61" s="130"/>
      <c r="I61" s="130"/>
      <c r="J61" s="130"/>
    </row>
    <row r="62" spans="1:10" ht="12.75">
      <c r="A62" s="89" t="s">
        <v>95</v>
      </c>
      <c r="B62" s="106">
        <v>9.59</v>
      </c>
      <c r="C62" s="89" t="s">
        <v>94</v>
      </c>
      <c r="D62" s="106">
        <v>9.79</v>
      </c>
      <c r="I62" s="130"/>
      <c r="J62" s="130"/>
    </row>
    <row r="63" spans="1:10" ht="12.75">
      <c r="A63" s="89" t="s">
        <v>248</v>
      </c>
      <c r="I63" s="130"/>
      <c r="J63" s="130"/>
    </row>
    <row r="64" spans="1:10" ht="12.75">
      <c r="A64" s="89" t="s">
        <v>116</v>
      </c>
      <c r="I64" s="130"/>
      <c r="J64" s="130"/>
    </row>
    <row r="65" spans="9:10" ht="12.75">
      <c r="I65" s="130"/>
      <c r="J65" s="130"/>
    </row>
    <row r="66" spans="1:10" ht="12.75">
      <c r="A66" s="190" t="s">
        <v>117</v>
      </c>
      <c r="B66" s="190"/>
      <c r="C66" s="190"/>
      <c r="D66" s="190"/>
      <c r="E66" s="190"/>
      <c r="F66" s="190"/>
      <c r="G66" s="190"/>
      <c r="H66" s="190"/>
      <c r="I66" s="119"/>
      <c r="J66" s="119"/>
    </row>
    <row r="67" spans="1:10" ht="12.75">
      <c r="A67" s="96"/>
      <c r="B67" s="96"/>
      <c r="C67" s="96"/>
      <c r="D67" s="96"/>
      <c r="E67" s="96"/>
      <c r="F67" s="96"/>
      <c r="G67" s="96"/>
      <c r="H67" s="96"/>
      <c r="J67" s="119"/>
    </row>
    <row r="68" spans="1:10" ht="12.75">
      <c r="A68" s="186" t="s">
        <v>118</v>
      </c>
      <c r="B68" s="186"/>
      <c r="C68" s="186" t="s">
        <v>119</v>
      </c>
      <c r="D68" s="91" t="s">
        <v>120</v>
      </c>
      <c r="E68" s="96"/>
      <c r="F68" s="96"/>
      <c r="G68" s="96"/>
      <c r="H68" s="96"/>
      <c r="J68" s="119"/>
    </row>
    <row r="69" spans="1:10" ht="12.75">
      <c r="A69" s="186"/>
      <c r="B69" s="186"/>
      <c r="C69" s="186"/>
      <c r="D69" s="90" t="s">
        <v>83</v>
      </c>
      <c r="E69" s="96"/>
      <c r="F69" s="96"/>
      <c r="G69" s="96"/>
      <c r="H69" s="96"/>
      <c r="J69" s="119"/>
    </row>
    <row r="70" spans="1:10" ht="12.75">
      <c r="A70" s="96"/>
      <c r="B70" s="96"/>
      <c r="C70" s="96"/>
      <c r="D70" s="96"/>
      <c r="E70" s="96"/>
      <c r="F70" s="96"/>
      <c r="G70" s="96"/>
      <c r="H70" s="96"/>
      <c r="I70" s="119"/>
      <c r="J70" s="119"/>
    </row>
    <row r="71" spans="1:10" ht="12.75">
      <c r="A71" s="190" t="s">
        <v>121</v>
      </c>
      <c r="B71" s="190"/>
      <c r="C71" s="190"/>
      <c r="D71" s="190"/>
      <c r="E71" s="190"/>
      <c r="F71" s="190"/>
      <c r="G71" s="190"/>
      <c r="H71" s="190"/>
      <c r="I71" s="267"/>
      <c r="J71" s="267"/>
    </row>
    <row r="72" spans="1:10" ht="12.75">
      <c r="A72" s="89" t="s">
        <v>90</v>
      </c>
      <c r="B72" s="106">
        <f>(B62+D62)/2</f>
        <v>9.69</v>
      </c>
      <c r="I72" s="267"/>
      <c r="J72" s="267"/>
    </row>
    <row r="73" spans="1:2" ht="12.75">
      <c r="A73" s="89" t="s">
        <v>89</v>
      </c>
      <c r="B73" s="140">
        <v>240.5</v>
      </c>
    </row>
    <row r="74" spans="1:10" ht="12.75">
      <c r="A74" s="89" t="s">
        <v>122</v>
      </c>
      <c r="B74" s="106">
        <f>D56</f>
        <v>38.97</v>
      </c>
      <c r="I74" s="119"/>
      <c r="J74" s="119"/>
    </row>
    <row r="75" spans="1:10" ht="12.75">
      <c r="A75" s="89" t="s">
        <v>124</v>
      </c>
      <c r="B75" s="140">
        <f>F55</f>
        <v>61.71413908134506</v>
      </c>
      <c r="I75" s="119"/>
      <c r="J75" s="119"/>
    </row>
    <row r="76" spans="2:10" ht="12.75">
      <c r="B76" s="94"/>
      <c r="I76" s="119"/>
      <c r="J76" s="119"/>
    </row>
    <row r="77" spans="1:10" ht="12.75">
      <c r="A77" s="89" t="s">
        <v>123</v>
      </c>
      <c r="I77" s="119"/>
      <c r="J77" s="119"/>
    </row>
    <row r="78" spans="1:10" ht="12.75">
      <c r="A78" s="186" t="s">
        <v>119</v>
      </c>
      <c r="B78" s="91" t="s">
        <v>120</v>
      </c>
      <c r="C78" s="187" t="s">
        <v>88</v>
      </c>
      <c r="D78" s="191">
        <f>(B75*B74)/B73/100</f>
        <v>0.1000000000000007</v>
      </c>
      <c r="I78" s="119"/>
      <c r="J78" s="119"/>
    </row>
    <row r="79" spans="1:10" ht="12.75">
      <c r="A79" s="186"/>
      <c r="B79" s="90" t="s">
        <v>83</v>
      </c>
      <c r="C79" s="187"/>
      <c r="D79" s="191"/>
      <c r="I79" s="119"/>
      <c r="J79" s="119"/>
    </row>
    <row r="80" spans="9:10" ht="12.75">
      <c r="I80" s="119"/>
      <c r="J80" s="119"/>
    </row>
    <row r="81" spans="1:10" ht="12.75">
      <c r="A81" s="186" t="s">
        <v>250</v>
      </c>
      <c r="B81" s="186"/>
      <c r="C81" s="186"/>
      <c r="D81" s="106">
        <f>D62-B62</f>
        <v>0.1999999999999993</v>
      </c>
      <c r="E81" s="89" t="s">
        <v>126</v>
      </c>
      <c r="I81" s="119"/>
      <c r="J81" s="119"/>
    </row>
    <row r="82" spans="1:10" ht="12.75">
      <c r="A82" s="186" t="s">
        <v>119</v>
      </c>
      <c r="B82" s="186"/>
      <c r="C82" s="186"/>
      <c r="D82" s="106">
        <f>D78</f>
        <v>0.1000000000000007</v>
      </c>
      <c r="E82" s="89" t="s">
        <v>126</v>
      </c>
      <c r="I82" s="119"/>
      <c r="J82" s="119"/>
    </row>
    <row r="83" spans="1:10" ht="12.75">
      <c r="A83" s="186" t="s">
        <v>251</v>
      </c>
      <c r="B83" s="186"/>
      <c r="C83" s="186"/>
      <c r="D83" s="106">
        <f>D82+D81</f>
        <v>0.3</v>
      </c>
      <c r="E83" s="89" t="s">
        <v>126</v>
      </c>
      <c r="I83" s="119"/>
      <c r="J83" s="119"/>
    </row>
    <row r="85" ht="12.75">
      <c r="A85" s="89" t="s">
        <v>129</v>
      </c>
    </row>
    <row r="86" ht="12.75">
      <c r="A86" s="97" t="s">
        <v>130</v>
      </c>
    </row>
    <row r="87" spans="1:4" ht="12.75">
      <c r="A87" s="89" t="s">
        <v>52</v>
      </c>
      <c r="B87" s="106">
        <f>B72</f>
        <v>9.69</v>
      </c>
      <c r="C87" s="89" t="s">
        <v>53</v>
      </c>
      <c r="D87" s="106">
        <f>B72</f>
        <v>9.69</v>
      </c>
    </row>
    <row r="88" spans="1:4" ht="12.75">
      <c r="A88" s="89" t="s">
        <v>106</v>
      </c>
      <c r="B88" s="107">
        <f>D83/2</f>
        <v>0.15</v>
      </c>
      <c r="C88" s="89" t="s">
        <v>105</v>
      </c>
      <c r="D88" s="107">
        <f>D83/2</f>
        <v>0.15</v>
      </c>
    </row>
    <row r="89" spans="2:4" ht="12.75">
      <c r="B89" s="106">
        <f>B87-B88</f>
        <v>9.54</v>
      </c>
      <c r="D89" s="106">
        <f>D87+D88</f>
        <v>9.84</v>
      </c>
    </row>
    <row r="91" ht="12.75">
      <c r="A91" s="97" t="s">
        <v>131</v>
      </c>
    </row>
    <row r="92" spans="1:4" ht="12.75">
      <c r="A92" s="89" t="s">
        <v>52</v>
      </c>
      <c r="B92" s="106">
        <f>B62</f>
        <v>9.59</v>
      </c>
      <c r="C92" s="89" t="s">
        <v>53</v>
      </c>
      <c r="D92" s="106">
        <f>D62</f>
        <v>9.79</v>
      </c>
    </row>
    <row r="93" spans="1:4" ht="12.75">
      <c r="A93" s="89" t="s">
        <v>132</v>
      </c>
      <c r="B93" s="107">
        <f>D78/2</f>
        <v>0.05000000000000035</v>
      </c>
      <c r="C93" s="89" t="s">
        <v>132</v>
      </c>
      <c r="D93" s="107">
        <f>D78/2</f>
        <v>0.05000000000000035</v>
      </c>
    </row>
    <row r="94" spans="2:4" ht="12.75">
      <c r="B94" s="106">
        <f>SUM(B92-B93)</f>
        <v>9.54</v>
      </c>
      <c r="D94" s="106">
        <f>D92+D93</f>
        <v>9.84</v>
      </c>
    </row>
  </sheetData>
  <mergeCells count="70">
    <mergeCell ref="A82:C82"/>
    <mergeCell ref="A83:C83"/>
    <mergeCell ref="A78:A79"/>
    <mergeCell ref="C78:C79"/>
    <mergeCell ref="D78:D79"/>
    <mergeCell ref="A81:C81"/>
    <mergeCell ref="A66:H66"/>
    <mergeCell ref="A68:B69"/>
    <mergeCell ref="C68:C69"/>
    <mergeCell ref="A71:H71"/>
    <mergeCell ref="A1:J1"/>
    <mergeCell ref="A18:J18"/>
    <mergeCell ref="G14:G15"/>
    <mergeCell ref="H14:H15"/>
    <mergeCell ref="I14:I15"/>
    <mergeCell ref="A7:H7"/>
    <mergeCell ref="C10:C11"/>
    <mergeCell ref="A10:A11"/>
    <mergeCell ref="G3:H3"/>
    <mergeCell ref="A8:E8"/>
    <mergeCell ref="E42:G42"/>
    <mergeCell ref="A33:A34"/>
    <mergeCell ref="I72:J72"/>
    <mergeCell ref="I71:J71"/>
    <mergeCell ref="A47:J47"/>
    <mergeCell ref="E44:E45"/>
    <mergeCell ref="G44:G45"/>
    <mergeCell ref="H44:H45"/>
    <mergeCell ref="A44:A45"/>
    <mergeCell ref="C44:C45"/>
    <mergeCell ref="A30:B30"/>
    <mergeCell ref="E30:G30"/>
    <mergeCell ref="D10:E11"/>
    <mergeCell ref="A13:E13"/>
    <mergeCell ref="A24:B24"/>
    <mergeCell ref="E24:G24"/>
    <mergeCell ref="A40:B40"/>
    <mergeCell ref="A41:B41"/>
    <mergeCell ref="E40:G40"/>
    <mergeCell ref="E41:G41"/>
    <mergeCell ref="A39:C39"/>
    <mergeCell ref="C33:C34"/>
    <mergeCell ref="A31:B31"/>
    <mergeCell ref="F33:G33"/>
    <mergeCell ref="E31:G31"/>
    <mergeCell ref="E33:E34"/>
    <mergeCell ref="I33:J34"/>
    <mergeCell ref="B37:C37"/>
    <mergeCell ref="E37:G37"/>
    <mergeCell ref="F34:G34"/>
    <mergeCell ref="H33:H34"/>
    <mergeCell ref="J14:J15"/>
    <mergeCell ref="A21:D21"/>
    <mergeCell ref="E21:F21"/>
    <mergeCell ref="A20:D20"/>
    <mergeCell ref="E20:F20"/>
    <mergeCell ref="A14:A15"/>
    <mergeCell ref="C14:C15"/>
    <mergeCell ref="E14:E15"/>
    <mergeCell ref="A58:C58"/>
    <mergeCell ref="D58:F58"/>
    <mergeCell ref="A52:B52"/>
    <mergeCell ref="A53:B53"/>
    <mergeCell ref="A55:A56"/>
    <mergeCell ref="C55:C56"/>
    <mergeCell ref="I58:J58"/>
    <mergeCell ref="D59:F59"/>
    <mergeCell ref="I59:J59"/>
    <mergeCell ref="E55:E56"/>
    <mergeCell ref="F55:F56"/>
  </mergeCells>
  <printOptions horizontalCentered="1"/>
  <pageMargins left="0.15748031496062992" right="0.15748031496062992" top="0.29" bottom="0.3937007874015748" header="0.5118110236220472" footer="0.5118110236220472"/>
  <pageSetup horizontalDpi="180" verticalDpi="18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3:K25"/>
  <sheetViews>
    <sheetView workbookViewId="0" topLeftCell="A1">
      <selection activeCell="N14" sqref="N14"/>
    </sheetView>
  </sheetViews>
  <sheetFormatPr defaultColWidth="9.33203125" defaultRowHeight="12.75"/>
  <cols>
    <col min="1" max="1" width="9.33203125" style="147" customWidth="1"/>
    <col min="2" max="2" width="14" style="147" bestFit="1" customWidth="1"/>
    <col min="3" max="3" width="9.33203125" style="147" customWidth="1"/>
    <col min="4" max="4" width="14.5" style="147" bestFit="1" customWidth="1"/>
    <col min="5" max="5" width="2.33203125" style="147" bestFit="1" customWidth="1"/>
    <col min="6" max="6" width="15.5" style="147" bestFit="1" customWidth="1"/>
    <col min="7" max="7" width="2.33203125" style="147" bestFit="1" customWidth="1"/>
    <col min="8" max="8" width="11.66015625" style="147" bestFit="1" customWidth="1"/>
    <col min="9" max="9" width="3.83203125" style="147" customWidth="1"/>
    <col min="10" max="10" width="17.66015625" style="147" customWidth="1"/>
    <col min="11" max="11" width="10.33203125" style="147" bestFit="1" customWidth="1"/>
    <col min="12" max="16384" width="9.33203125" style="147" customWidth="1"/>
  </cols>
  <sheetData>
    <row r="3" spans="1:2" ht="12.75">
      <c r="A3" s="147" t="s">
        <v>54</v>
      </c>
      <c r="B3" s="106">
        <v>8</v>
      </c>
    </row>
    <row r="4" spans="1:11" ht="12.75">
      <c r="A4" s="147" t="s">
        <v>253</v>
      </c>
      <c r="B4" s="145">
        <v>17817</v>
      </c>
      <c r="C4" s="273" t="s">
        <v>255</v>
      </c>
      <c r="D4" s="149" t="s">
        <v>253</v>
      </c>
      <c r="E4" s="273" t="s">
        <v>88</v>
      </c>
      <c r="F4" s="123">
        <f>B4</f>
        <v>17817</v>
      </c>
      <c r="G4" s="273" t="s">
        <v>88</v>
      </c>
      <c r="H4" s="191">
        <f>F4/F5/100</f>
        <v>0.17817</v>
      </c>
      <c r="I4" s="245" t="s">
        <v>84</v>
      </c>
      <c r="J4" s="273" t="s">
        <v>257</v>
      </c>
      <c r="K4" s="191">
        <f>B3+H4</f>
        <v>8.17817</v>
      </c>
    </row>
    <row r="5" spans="1:11" ht="12.75">
      <c r="A5" s="147" t="s">
        <v>254</v>
      </c>
      <c r="B5" s="114">
        <v>25</v>
      </c>
      <c r="C5" s="273"/>
      <c r="D5" s="148" t="s">
        <v>256</v>
      </c>
      <c r="E5" s="273"/>
      <c r="F5" s="122">
        <f>B5*40</f>
        <v>1000</v>
      </c>
      <c r="G5" s="273"/>
      <c r="H5" s="191"/>
      <c r="I5" s="245"/>
      <c r="J5" s="273"/>
      <c r="K5" s="191"/>
    </row>
    <row r="6" spans="1:2" ht="12.75">
      <c r="A6" s="147" t="s">
        <v>260</v>
      </c>
      <c r="B6" s="147">
        <v>1.025</v>
      </c>
    </row>
    <row r="8" spans="1:2" ht="12.75">
      <c r="A8" s="147" t="s">
        <v>54</v>
      </c>
      <c r="B8" s="106">
        <f>K4</f>
        <v>8.17817</v>
      </c>
    </row>
    <row r="9" spans="1:11" ht="12.75">
      <c r="A9" s="147" t="s">
        <v>253</v>
      </c>
      <c r="B9" s="145">
        <v>18264</v>
      </c>
      <c r="C9" s="273" t="s">
        <v>258</v>
      </c>
      <c r="D9" s="274" t="s">
        <v>259</v>
      </c>
      <c r="E9" s="275" t="s">
        <v>262</v>
      </c>
      <c r="F9" s="275"/>
      <c r="G9" s="273" t="s">
        <v>88</v>
      </c>
      <c r="H9" s="277">
        <f>H4*(B6-B16)/E10</f>
        <v>0.07126800000000005</v>
      </c>
      <c r="I9" s="245" t="s">
        <v>84</v>
      </c>
      <c r="J9" s="273" t="s">
        <v>261</v>
      </c>
      <c r="K9" s="191">
        <f>K4-H9</f>
        <v>8.106902</v>
      </c>
    </row>
    <row r="10" spans="1:11" ht="12.75">
      <c r="A10" s="147" t="s">
        <v>254</v>
      </c>
      <c r="B10" s="114">
        <v>25</v>
      </c>
      <c r="C10" s="273"/>
      <c r="D10" s="274"/>
      <c r="E10" s="276">
        <v>0.025</v>
      </c>
      <c r="F10" s="276"/>
      <c r="G10" s="273"/>
      <c r="H10" s="277"/>
      <c r="I10" s="245"/>
      <c r="J10" s="273"/>
      <c r="K10" s="191"/>
    </row>
    <row r="11" spans="1:2" ht="12.75">
      <c r="A11" s="147" t="s">
        <v>260</v>
      </c>
      <c r="B11" s="150">
        <v>1</v>
      </c>
    </row>
    <row r="12" ht="12.75">
      <c r="B12" s="150"/>
    </row>
    <row r="13" spans="1:2" ht="12.75">
      <c r="A13" s="147" t="s">
        <v>54</v>
      </c>
      <c r="B13" s="106">
        <f>K9</f>
        <v>8.106902</v>
      </c>
    </row>
    <row r="14" spans="1:11" ht="12.75">
      <c r="A14" s="147" t="s">
        <v>253</v>
      </c>
      <c r="B14" s="145">
        <v>17990</v>
      </c>
      <c r="C14" s="273" t="s">
        <v>258</v>
      </c>
      <c r="D14" s="274" t="s">
        <v>259</v>
      </c>
      <c r="E14" s="275" t="s">
        <v>262</v>
      </c>
      <c r="F14" s="275"/>
      <c r="G14" s="273" t="s">
        <v>88</v>
      </c>
      <c r="H14" s="277">
        <f>H9/(B6-B16)*E10</f>
        <v>0.17817</v>
      </c>
      <c r="I14" s="245" t="s">
        <v>84</v>
      </c>
      <c r="J14" s="273" t="s">
        <v>263</v>
      </c>
      <c r="K14" s="191">
        <f>K4+-H14</f>
        <v>8</v>
      </c>
    </row>
    <row r="15" spans="1:11" ht="12.75">
      <c r="A15" s="147" t="s">
        <v>254</v>
      </c>
      <c r="B15" s="114">
        <v>25</v>
      </c>
      <c r="C15" s="273"/>
      <c r="D15" s="274"/>
      <c r="E15" s="276">
        <v>0.025</v>
      </c>
      <c r="F15" s="276"/>
      <c r="G15" s="273"/>
      <c r="H15" s="277"/>
      <c r="I15" s="245"/>
      <c r="J15" s="273"/>
      <c r="K15" s="191"/>
    </row>
    <row r="16" spans="1:2" ht="12.75">
      <c r="A16" s="147" t="s">
        <v>260</v>
      </c>
      <c r="B16" s="147">
        <v>1.015</v>
      </c>
    </row>
    <row r="17" ht="12.75">
      <c r="B17" s="106"/>
    </row>
    <row r="18" ht="12.75">
      <c r="B18" s="145"/>
    </row>
    <row r="19" ht="12.75">
      <c r="B19" s="114"/>
    </row>
    <row r="20" ht="12.75">
      <c r="D20" s="151"/>
    </row>
    <row r="21" ht="12.75">
      <c r="D21" s="151"/>
    </row>
    <row r="22" ht="12.75">
      <c r="F22" s="151"/>
    </row>
    <row r="23" ht="12.75">
      <c r="F23" s="152"/>
    </row>
    <row r="24" ht="12.75">
      <c r="F24" s="152"/>
    </row>
    <row r="25" ht="12.75">
      <c r="F25" s="152"/>
    </row>
  </sheetData>
  <mergeCells count="25">
    <mergeCell ref="G9:G10"/>
    <mergeCell ref="H9:H10"/>
    <mergeCell ref="I9:I10"/>
    <mergeCell ref="C4:C5"/>
    <mergeCell ref="E4:E5"/>
    <mergeCell ref="G4:G5"/>
    <mergeCell ref="H4:H5"/>
    <mergeCell ref="C9:C10"/>
    <mergeCell ref="D9:D10"/>
    <mergeCell ref="E9:F9"/>
    <mergeCell ref="E10:F10"/>
    <mergeCell ref="K14:K15"/>
    <mergeCell ref="I4:I5"/>
    <mergeCell ref="J4:J5"/>
    <mergeCell ref="K4:K5"/>
    <mergeCell ref="E15:F15"/>
    <mergeCell ref="J9:J10"/>
    <mergeCell ref="K9:K10"/>
    <mergeCell ref="H14:H15"/>
    <mergeCell ref="I14:I15"/>
    <mergeCell ref="J14:J15"/>
    <mergeCell ref="C14:C15"/>
    <mergeCell ref="D14:D15"/>
    <mergeCell ref="E14:F14"/>
    <mergeCell ref="G14:G15"/>
  </mergeCells>
  <printOptions/>
  <pageMargins left="0.1968503937007874" right="0.1968503937007874" top="0.984251968503937" bottom="0.984251968503937" header="0.5118110236220472" footer="0.5118110236220472"/>
  <pageSetup horizontalDpi="180" verticalDpi="18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S571"/>
  <sheetViews>
    <sheetView zoomScale="75" zoomScaleNormal="75" workbookViewId="0" topLeftCell="A1">
      <selection activeCell="A11" sqref="A11"/>
    </sheetView>
  </sheetViews>
  <sheetFormatPr defaultColWidth="9.33203125" defaultRowHeight="12.75"/>
  <cols>
    <col min="1" max="1" width="55.5" style="153" customWidth="1"/>
    <col min="2" max="2" width="6.83203125" style="153" customWidth="1"/>
    <col min="3" max="3" width="19.66015625" style="153" customWidth="1"/>
    <col min="4" max="4" width="19.83203125" style="153" customWidth="1"/>
    <col min="5" max="5" width="11.33203125" style="153" customWidth="1"/>
    <col min="6" max="6" width="11.33203125" style="153" bestFit="1" customWidth="1"/>
    <col min="7" max="7" width="10.33203125" style="153" customWidth="1"/>
    <col min="8" max="8" width="10.16015625" style="153" customWidth="1"/>
    <col min="9" max="9" width="12.33203125" style="153" customWidth="1"/>
    <col min="10" max="10" width="12.5" style="153" customWidth="1"/>
    <col min="11" max="11" width="9.5" style="153" customWidth="1"/>
    <col min="12" max="12" width="9.83203125" style="153" customWidth="1"/>
    <col min="13" max="13" width="9.5" style="153" customWidth="1"/>
    <col min="14" max="14" width="8.66015625" style="153" customWidth="1"/>
    <col min="15" max="16384" width="10.66015625" style="154" customWidth="1"/>
  </cols>
  <sheetData>
    <row r="1" spans="1:45" ht="15.75" customHeight="1">
      <c r="A1" s="279" t="s">
        <v>342</v>
      </c>
      <c r="B1" s="279"/>
      <c r="C1" s="279"/>
      <c r="D1" s="279"/>
      <c r="O1" s="156"/>
      <c r="P1" s="156"/>
      <c r="Q1" s="156"/>
      <c r="R1" s="156"/>
      <c r="S1" s="156"/>
      <c r="T1" s="156"/>
      <c r="U1" s="156"/>
      <c r="V1" s="156"/>
      <c r="W1" s="156"/>
      <c r="X1" s="156"/>
      <c r="Y1" s="156"/>
      <c r="Z1" s="156"/>
      <c r="AA1" s="156"/>
      <c r="AB1" s="156"/>
      <c r="AC1" s="156"/>
      <c r="AD1" s="156"/>
      <c r="AE1" s="156"/>
      <c r="AF1" s="156"/>
      <c r="AG1" s="156"/>
      <c r="AH1" s="156"/>
      <c r="AI1" s="156"/>
      <c r="AJ1" s="156"/>
      <c r="AK1" s="156"/>
      <c r="AL1" s="156"/>
      <c r="AM1" s="156"/>
      <c r="AN1" s="156"/>
      <c r="AO1" s="156"/>
      <c r="AP1" s="156"/>
      <c r="AQ1" s="156"/>
      <c r="AR1" s="156"/>
      <c r="AS1" s="156"/>
    </row>
    <row r="2" spans="5:45" ht="15.75" customHeight="1">
      <c r="E2" s="154"/>
      <c r="I2" s="155" t="s">
        <v>264</v>
      </c>
      <c r="L2" s="155" t="s">
        <v>265</v>
      </c>
      <c r="O2" s="156"/>
      <c r="P2" s="156"/>
      <c r="Q2" s="156"/>
      <c r="R2" s="156"/>
      <c r="S2" s="156"/>
      <c r="T2" s="156"/>
      <c r="U2" s="156"/>
      <c r="V2" s="156"/>
      <c r="W2" s="156"/>
      <c r="X2" s="156"/>
      <c r="Y2" s="156"/>
      <c r="Z2" s="156"/>
      <c r="AA2" s="156"/>
      <c r="AB2" s="156"/>
      <c r="AC2" s="156"/>
      <c r="AD2" s="156"/>
      <c r="AE2" s="156"/>
      <c r="AF2" s="156"/>
      <c r="AG2" s="156"/>
      <c r="AH2" s="156"/>
      <c r="AI2" s="156"/>
      <c r="AJ2" s="156"/>
      <c r="AK2" s="156"/>
      <c r="AL2" s="156"/>
      <c r="AM2" s="156"/>
      <c r="AN2" s="156"/>
      <c r="AO2" s="156"/>
      <c r="AP2" s="156"/>
      <c r="AQ2" s="156"/>
      <c r="AR2" s="156"/>
      <c r="AS2" s="156"/>
    </row>
    <row r="3" spans="3:45" ht="15.75" customHeight="1" thickBot="1">
      <c r="C3" s="157" t="s">
        <v>266</v>
      </c>
      <c r="D3" s="157" t="s">
        <v>267</v>
      </c>
      <c r="E3" s="154"/>
      <c r="F3" s="158" t="s">
        <v>266</v>
      </c>
      <c r="G3" s="158" t="s">
        <v>267</v>
      </c>
      <c r="I3" s="155" t="s">
        <v>268</v>
      </c>
      <c r="L3" s="155" t="s">
        <v>269</v>
      </c>
      <c r="O3" s="156"/>
      <c r="P3" s="156"/>
      <c r="Q3" s="156"/>
      <c r="R3" s="156"/>
      <c r="S3" s="156"/>
      <c r="T3" s="156"/>
      <c r="U3" s="156"/>
      <c r="V3" s="156"/>
      <c r="W3" s="156"/>
      <c r="X3" s="156"/>
      <c r="Y3" s="156"/>
      <c r="Z3" s="156"/>
      <c r="AA3" s="156"/>
      <c r="AB3" s="156"/>
      <c r="AC3" s="156"/>
      <c r="AD3" s="156"/>
      <c r="AE3" s="156"/>
      <c r="AF3" s="156"/>
      <c r="AG3" s="156"/>
      <c r="AH3" s="156"/>
      <c r="AI3" s="156"/>
      <c r="AJ3" s="156"/>
      <c r="AK3" s="156"/>
      <c r="AL3" s="156"/>
      <c r="AM3" s="156"/>
      <c r="AN3" s="156"/>
      <c r="AO3" s="156"/>
      <c r="AP3" s="156"/>
      <c r="AQ3" s="156"/>
      <c r="AR3" s="156"/>
      <c r="AS3" s="156"/>
    </row>
    <row r="4" spans="1:45" ht="15.75" customHeight="1">
      <c r="A4" s="159" t="s">
        <v>270</v>
      </c>
      <c r="B4" s="160" t="s">
        <v>271</v>
      </c>
      <c r="C4" s="161">
        <f>SUM(F4:F5)/2</f>
        <v>3.7</v>
      </c>
      <c r="D4" s="161">
        <f>SUM(G4:G5)/2</f>
        <v>9.2</v>
      </c>
      <c r="E4" s="162" t="s">
        <v>272</v>
      </c>
      <c r="F4" s="163">
        <v>3.7</v>
      </c>
      <c r="G4" s="163">
        <v>9.2</v>
      </c>
      <c r="I4" s="153" t="s">
        <v>273</v>
      </c>
      <c r="J4" s="153" t="s">
        <v>274</v>
      </c>
      <c r="M4" s="153" t="s">
        <v>273</v>
      </c>
      <c r="N4" s="153" t="s">
        <v>274</v>
      </c>
      <c r="O4" s="156"/>
      <c r="P4" s="156"/>
      <c r="Q4" s="156"/>
      <c r="R4" s="156"/>
      <c r="S4" s="156"/>
      <c r="T4" s="156"/>
      <c r="U4" s="156"/>
      <c r="V4" s="156"/>
      <c r="W4" s="156"/>
      <c r="X4" s="156"/>
      <c r="Y4" s="156"/>
      <c r="Z4" s="156"/>
      <c r="AA4" s="156"/>
      <c r="AB4" s="156"/>
      <c r="AC4" s="156"/>
      <c r="AD4" s="156"/>
      <c r="AE4" s="156"/>
      <c r="AF4" s="156"/>
      <c r="AG4" s="156"/>
      <c r="AH4" s="156"/>
      <c r="AI4" s="156"/>
      <c r="AJ4" s="156"/>
      <c r="AK4" s="156"/>
      <c r="AL4" s="156"/>
      <c r="AM4" s="156"/>
      <c r="AN4" s="156"/>
      <c r="AO4" s="156"/>
      <c r="AP4" s="156"/>
      <c r="AQ4" s="156"/>
      <c r="AR4" s="156"/>
      <c r="AS4" s="156"/>
    </row>
    <row r="5" spans="1:45" ht="15.75" customHeight="1">
      <c r="A5" s="159" t="s">
        <v>275</v>
      </c>
      <c r="B5" s="160" t="s">
        <v>276</v>
      </c>
      <c r="C5" s="164">
        <f>(I5/I6)*I7</f>
        <v>0.012232415902140673</v>
      </c>
      <c r="D5" s="164">
        <f>+J5/J6*J7</f>
        <v>0</v>
      </c>
      <c r="E5" s="162" t="s">
        <v>277</v>
      </c>
      <c r="F5" s="163">
        <v>3.7</v>
      </c>
      <c r="G5" s="163">
        <v>9.2</v>
      </c>
      <c r="H5" s="165" t="s">
        <v>278</v>
      </c>
      <c r="I5" s="166">
        <v>0.8</v>
      </c>
      <c r="J5" s="166">
        <v>0.8</v>
      </c>
      <c r="L5" s="165" t="s">
        <v>279</v>
      </c>
      <c r="M5" s="166">
        <v>0</v>
      </c>
      <c r="N5" s="166">
        <v>0</v>
      </c>
      <c r="O5" s="156"/>
      <c r="P5" s="156"/>
      <c r="Q5" s="156"/>
      <c r="R5" s="156"/>
      <c r="S5" s="156"/>
      <c r="T5" s="156"/>
      <c r="U5" s="156"/>
      <c r="V5" s="156"/>
      <c r="W5" s="156"/>
      <c r="X5" s="156"/>
      <c r="Y5" s="156"/>
      <c r="Z5" s="156"/>
      <c r="AA5" s="156"/>
      <c r="AB5" s="156"/>
      <c r="AC5" s="156"/>
      <c r="AD5" s="156"/>
      <c r="AE5" s="156"/>
      <c r="AF5" s="156"/>
      <c r="AG5" s="156"/>
      <c r="AH5" s="156"/>
      <c r="AI5" s="156"/>
      <c r="AJ5" s="156"/>
      <c r="AK5" s="156"/>
      <c r="AL5" s="156"/>
      <c r="AM5" s="156"/>
      <c r="AN5" s="156"/>
      <c r="AO5" s="156"/>
      <c r="AP5" s="156"/>
      <c r="AQ5" s="156"/>
      <c r="AR5" s="156"/>
      <c r="AS5" s="156"/>
    </row>
    <row r="6" spans="1:45" ht="15.75" customHeight="1">
      <c r="A6" s="159" t="s">
        <v>280</v>
      </c>
      <c r="B6" s="160" t="s">
        <v>281</v>
      </c>
      <c r="C6" s="164">
        <f>C4-C5</f>
        <v>3.6877675840978594</v>
      </c>
      <c r="D6" s="164">
        <f>+D4-D5</f>
        <v>9.2</v>
      </c>
      <c r="F6" s="167"/>
      <c r="G6" s="167"/>
      <c r="H6" s="165" t="s">
        <v>282</v>
      </c>
      <c r="I6" s="166">
        <v>130.8</v>
      </c>
      <c r="J6" s="166">
        <v>130.8</v>
      </c>
      <c r="L6" s="165" t="s">
        <v>282</v>
      </c>
      <c r="M6" s="166">
        <v>130.8</v>
      </c>
      <c r="N6" s="166">
        <v>130.8</v>
      </c>
      <c r="O6" s="156"/>
      <c r="P6" s="156"/>
      <c r="Q6" s="156"/>
      <c r="R6" s="156"/>
      <c r="S6" s="156"/>
      <c r="T6" s="156"/>
      <c r="U6" s="156"/>
      <c r="V6" s="156"/>
      <c r="W6" s="156"/>
      <c r="X6" s="156"/>
      <c r="Y6" s="156"/>
      <c r="Z6" s="156"/>
      <c r="AA6" s="156"/>
      <c r="AB6" s="156"/>
      <c r="AC6" s="156"/>
      <c r="AD6" s="156"/>
      <c r="AE6" s="156"/>
      <c r="AF6" s="156"/>
      <c r="AG6" s="156"/>
      <c r="AH6" s="156"/>
      <c r="AI6" s="156"/>
      <c r="AJ6" s="156"/>
      <c r="AK6" s="156"/>
      <c r="AL6" s="156"/>
      <c r="AM6" s="156"/>
      <c r="AN6" s="156"/>
      <c r="AO6" s="156"/>
      <c r="AP6" s="156"/>
      <c r="AQ6" s="156"/>
      <c r="AR6" s="156"/>
      <c r="AS6" s="156"/>
    </row>
    <row r="7" spans="1:45" ht="15.75" customHeight="1">
      <c r="A7" s="159" t="s">
        <v>283</v>
      </c>
      <c r="B7" s="160" t="s">
        <v>284</v>
      </c>
      <c r="C7" s="161">
        <f>SUM(F7:F8)/2</f>
        <v>5.7</v>
      </c>
      <c r="D7" s="161">
        <f>SUM(G7:G8)/2</f>
        <v>9.2</v>
      </c>
      <c r="E7" s="162" t="s">
        <v>285</v>
      </c>
      <c r="F7" s="163">
        <v>5.7</v>
      </c>
      <c r="G7" s="163">
        <v>9.2</v>
      </c>
      <c r="H7" s="165" t="s">
        <v>286</v>
      </c>
      <c r="I7" s="166">
        <f>SUM(C7-C4)</f>
        <v>2</v>
      </c>
      <c r="J7" s="166">
        <f>SUM(D7-D4)</f>
        <v>0</v>
      </c>
      <c r="L7" s="165" t="s">
        <v>286</v>
      </c>
      <c r="M7" s="166">
        <f>+I7</f>
        <v>2</v>
      </c>
      <c r="N7" s="166">
        <f>+J7</f>
        <v>0</v>
      </c>
      <c r="O7" s="156"/>
      <c r="P7" s="156"/>
      <c r="Q7" s="156"/>
      <c r="R7" s="156"/>
      <c r="S7" s="156"/>
      <c r="T7" s="156"/>
      <c r="U7" s="156"/>
      <c r="V7" s="156"/>
      <c r="W7" s="156"/>
      <c r="X7" s="156"/>
      <c r="Y7" s="156"/>
      <c r="Z7" s="156"/>
      <c r="AA7" s="156"/>
      <c r="AB7" s="156"/>
      <c r="AC7" s="156"/>
      <c r="AD7" s="156"/>
      <c r="AE7" s="156"/>
      <c r="AF7" s="156"/>
      <c r="AG7" s="156"/>
      <c r="AH7" s="156"/>
      <c r="AI7" s="156"/>
      <c r="AJ7" s="156"/>
      <c r="AK7" s="156"/>
      <c r="AL7" s="156"/>
      <c r="AM7" s="156"/>
      <c r="AN7" s="156"/>
      <c r="AO7" s="156"/>
      <c r="AP7" s="156"/>
      <c r="AQ7" s="156"/>
      <c r="AR7" s="156"/>
      <c r="AS7" s="156"/>
    </row>
    <row r="8" spans="1:45" ht="15.75" customHeight="1">
      <c r="A8" s="159" t="s">
        <v>287</v>
      </c>
      <c r="B8" s="160" t="s">
        <v>288</v>
      </c>
      <c r="C8" s="164">
        <f>+M5/M6*M7</f>
        <v>0</v>
      </c>
      <c r="D8" s="164">
        <f>+N5/N6*N7</f>
        <v>0</v>
      </c>
      <c r="E8" s="162" t="s">
        <v>289</v>
      </c>
      <c r="F8" s="163">
        <v>5.7</v>
      </c>
      <c r="G8" s="163">
        <v>9.2</v>
      </c>
      <c r="H8" s="165" t="s">
        <v>290</v>
      </c>
      <c r="I8" s="166">
        <f>SUM(E10-E9)</f>
        <v>2.0122324159021407</v>
      </c>
      <c r="J8" s="166">
        <f>F10-F9</f>
        <v>0</v>
      </c>
      <c r="O8" s="156"/>
      <c r="P8" s="156"/>
      <c r="Q8" s="156"/>
      <c r="R8" s="156"/>
      <c r="S8" s="156"/>
      <c r="T8" s="156"/>
      <c r="U8" s="156"/>
      <c r="V8" s="156"/>
      <c r="W8" s="156"/>
      <c r="X8" s="156"/>
      <c r="Y8" s="156"/>
      <c r="Z8" s="156"/>
      <c r="AA8" s="156"/>
      <c r="AB8" s="156"/>
      <c r="AC8" s="156"/>
      <c r="AD8" s="156"/>
      <c r="AE8" s="156"/>
      <c r="AF8" s="156"/>
      <c r="AG8" s="156"/>
      <c r="AH8" s="156"/>
      <c r="AI8" s="156"/>
      <c r="AJ8" s="156"/>
      <c r="AK8" s="156"/>
      <c r="AL8" s="156"/>
      <c r="AM8" s="156"/>
      <c r="AN8" s="156"/>
      <c r="AO8" s="156"/>
      <c r="AP8" s="156"/>
      <c r="AQ8" s="156"/>
      <c r="AR8" s="156"/>
      <c r="AS8" s="156"/>
    </row>
    <row r="9" spans="1:45" ht="15.75" customHeight="1">
      <c r="A9" s="159" t="s">
        <v>291</v>
      </c>
      <c r="B9" s="160" t="s">
        <v>292</v>
      </c>
      <c r="C9" s="164">
        <f>+C7+C8</f>
        <v>5.7</v>
      </c>
      <c r="D9" s="164">
        <f>+D7+D8</f>
        <v>9.2</v>
      </c>
      <c r="E9" s="166">
        <f>C6</f>
        <v>3.6877675840978594</v>
      </c>
      <c r="F9" s="166">
        <f>D6</f>
        <v>9.2</v>
      </c>
      <c r="G9" s="166"/>
      <c r="O9" s="156"/>
      <c r="P9" s="156"/>
      <c r="Q9" s="156"/>
      <c r="R9" s="156"/>
      <c r="S9" s="156"/>
      <c r="T9" s="156"/>
      <c r="U9" s="156"/>
      <c r="V9" s="156"/>
      <c r="W9" s="156"/>
      <c r="X9" s="156"/>
      <c r="Y9" s="156"/>
      <c r="Z9" s="156"/>
      <c r="AA9" s="156"/>
      <c r="AB9" s="156"/>
      <c r="AC9" s="156"/>
      <c r="AD9" s="156"/>
      <c r="AE9" s="156"/>
      <c r="AF9" s="156"/>
      <c r="AG9" s="156"/>
      <c r="AH9" s="156"/>
      <c r="AI9" s="156"/>
      <c r="AJ9" s="156"/>
      <c r="AK9" s="156"/>
      <c r="AL9" s="156"/>
      <c r="AM9" s="156"/>
      <c r="AN9" s="156"/>
      <c r="AO9" s="156"/>
      <c r="AP9" s="156"/>
      <c r="AQ9" s="156"/>
      <c r="AR9" s="156"/>
      <c r="AS9" s="156"/>
    </row>
    <row r="10" spans="1:45" ht="15.75" customHeight="1">
      <c r="A10" s="159" t="s">
        <v>293</v>
      </c>
      <c r="B10" s="160" t="s">
        <v>294</v>
      </c>
      <c r="C10" s="164">
        <f>SUM(C6+C9)/2</f>
        <v>4.69388379204893</v>
      </c>
      <c r="D10" s="164">
        <f>+SUM(D6+D9)/2</f>
        <v>9.2</v>
      </c>
      <c r="E10" s="166">
        <f>C9</f>
        <v>5.7</v>
      </c>
      <c r="F10" s="166">
        <f>D9</f>
        <v>9.2</v>
      </c>
      <c r="G10" s="166"/>
      <c r="H10" s="165"/>
      <c r="K10" s="153" t="s">
        <v>295</v>
      </c>
      <c r="O10" s="156"/>
      <c r="P10" s="156"/>
      <c r="Q10" s="156"/>
      <c r="R10" s="156"/>
      <c r="S10" s="156"/>
      <c r="T10" s="156"/>
      <c r="U10" s="156"/>
      <c r="V10" s="156"/>
      <c r="W10" s="156"/>
      <c r="X10" s="156"/>
      <c r="Y10" s="156"/>
      <c r="Z10" s="156"/>
      <c r="AA10" s="156"/>
      <c r="AB10" s="156"/>
      <c r="AC10" s="156"/>
      <c r="AD10" s="156"/>
      <c r="AE10" s="156"/>
      <c r="AF10" s="156"/>
      <c r="AG10" s="156"/>
      <c r="AH10" s="156"/>
      <c r="AI10" s="156"/>
      <c r="AJ10" s="156"/>
      <c r="AK10" s="156"/>
      <c r="AL10" s="156"/>
      <c r="AM10" s="156"/>
      <c r="AN10" s="156"/>
      <c r="AO10" s="156"/>
      <c r="AP10" s="156"/>
      <c r="AQ10" s="156"/>
      <c r="AR10" s="156"/>
      <c r="AS10" s="156"/>
    </row>
    <row r="11" spans="1:45" ht="15.75" customHeight="1">
      <c r="A11" s="159" t="s">
        <v>296</v>
      </c>
      <c r="B11" s="160"/>
      <c r="C11" s="168">
        <v>4.65</v>
      </c>
      <c r="D11" s="168">
        <v>9.2</v>
      </c>
      <c r="E11" s="153">
        <f>(E9+E10)/2</f>
        <v>4.69388379204893</v>
      </c>
      <c r="I11" s="153" t="s">
        <v>297</v>
      </c>
      <c r="O11" s="156"/>
      <c r="P11" s="156"/>
      <c r="Q11" s="156"/>
      <c r="R11" s="156"/>
      <c r="S11" s="156"/>
      <c r="T11" s="156"/>
      <c r="U11" s="156"/>
      <c r="V11" s="156"/>
      <c r="W11" s="156"/>
      <c r="X11" s="156"/>
      <c r="Y11" s="156"/>
      <c r="Z11" s="156"/>
      <c r="AA11" s="156"/>
      <c r="AB11" s="156"/>
      <c r="AC11" s="156"/>
      <c r="AD11" s="156"/>
      <c r="AE11" s="156"/>
      <c r="AF11" s="156"/>
      <c r="AG11" s="156"/>
      <c r="AH11" s="156"/>
      <c r="AI11" s="156"/>
      <c r="AJ11" s="156"/>
      <c r="AK11" s="156"/>
      <c r="AL11" s="156"/>
      <c r="AM11" s="156"/>
      <c r="AN11" s="156"/>
      <c r="AO11" s="156"/>
      <c r="AP11" s="156"/>
      <c r="AQ11" s="156"/>
      <c r="AR11" s="156"/>
      <c r="AS11" s="156"/>
    </row>
    <row r="12" spans="1:45" ht="15.75" customHeight="1">
      <c r="A12" s="159" t="s">
        <v>298</v>
      </c>
      <c r="B12" s="160"/>
      <c r="C12" s="168">
        <v>4.65</v>
      </c>
      <c r="D12" s="168">
        <v>9.2</v>
      </c>
      <c r="I12" s="153" t="s">
        <v>299</v>
      </c>
      <c r="O12" s="156"/>
      <c r="P12" s="156"/>
      <c r="Q12" s="156"/>
      <c r="R12" s="156"/>
      <c r="S12" s="156"/>
      <c r="T12" s="156"/>
      <c r="U12" s="156"/>
      <c r="V12" s="156"/>
      <c r="W12" s="156"/>
      <c r="X12" s="156"/>
      <c r="Y12" s="156"/>
      <c r="Z12" s="156"/>
      <c r="AA12" s="156"/>
      <c r="AB12" s="156"/>
      <c r="AC12" s="156"/>
      <c r="AD12" s="156"/>
      <c r="AE12" s="156"/>
      <c r="AF12" s="156"/>
      <c r="AG12" s="156"/>
      <c r="AH12" s="156"/>
      <c r="AI12" s="156"/>
      <c r="AJ12" s="156"/>
      <c r="AK12" s="156"/>
      <c r="AL12" s="156"/>
      <c r="AM12" s="156"/>
      <c r="AN12" s="156"/>
      <c r="AO12" s="156"/>
      <c r="AP12" s="156"/>
      <c r="AQ12" s="156"/>
      <c r="AR12" s="156"/>
      <c r="AS12" s="156"/>
    </row>
    <row r="13" spans="1:45" ht="15.75" customHeight="1">
      <c r="A13" s="159" t="s">
        <v>300</v>
      </c>
      <c r="B13" s="159"/>
      <c r="C13" s="164">
        <f>+SUM(C11:C12)/2</f>
        <v>4.65</v>
      </c>
      <c r="D13" s="164">
        <f>+SUM(D11+D12)/2</f>
        <v>9.2</v>
      </c>
      <c r="I13" s="153" t="s">
        <v>301</v>
      </c>
      <c r="J13" s="153" t="s">
        <v>274</v>
      </c>
      <c r="M13" s="153" t="s">
        <v>273</v>
      </c>
      <c r="N13" s="153" t="s">
        <v>274</v>
      </c>
      <c r="O13" s="156"/>
      <c r="P13" s="156"/>
      <c r="Q13" s="156"/>
      <c r="R13" s="156"/>
      <c r="S13" s="156"/>
      <c r="T13" s="156"/>
      <c r="U13" s="156"/>
      <c r="V13" s="156"/>
      <c r="W13" s="156"/>
      <c r="X13" s="156"/>
      <c r="Y13" s="156"/>
      <c r="Z13" s="156"/>
      <c r="AA13" s="156"/>
      <c r="AB13" s="156"/>
      <c r="AC13" s="156"/>
      <c r="AD13" s="156"/>
      <c r="AE13" s="156"/>
      <c r="AF13" s="156"/>
      <c r="AG13" s="156"/>
      <c r="AH13" s="156"/>
      <c r="AI13" s="156"/>
      <c r="AJ13" s="156"/>
      <c r="AK13" s="156"/>
      <c r="AL13" s="156"/>
      <c r="AM13" s="156"/>
      <c r="AN13" s="156"/>
      <c r="AO13" s="156"/>
      <c r="AP13" s="156"/>
      <c r="AQ13" s="156"/>
      <c r="AR13" s="156"/>
      <c r="AS13" s="156"/>
    </row>
    <row r="14" spans="1:45" ht="15.75" customHeight="1">
      <c r="A14" s="159" t="s">
        <v>302</v>
      </c>
      <c r="B14" s="160" t="s">
        <v>303</v>
      </c>
      <c r="C14" s="164">
        <f>+SUM(C10+C13)/2</f>
        <v>4.671941896024466</v>
      </c>
      <c r="D14" s="164">
        <f>+SUM(D10+D13)/2</f>
        <v>9.2</v>
      </c>
      <c r="H14" s="169" t="s">
        <v>304</v>
      </c>
      <c r="I14" s="170">
        <v>24</v>
      </c>
      <c r="J14" s="170">
        <v>25</v>
      </c>
      <c r="L14" s="165" t="s">
        <v>305</v>
      </c>
      <c r="M14" s="166">
        <v>50</v>
      </c>
      <c r="N14" s="166">
        <v>50</v>
      </c>
      <c r="O14" s="156"/>
      <c r="P14" s="156"/>
      <c r="Q14" s="156"/>
      <c r="R14" s="156"/>
      <c r="S14" s="156"/>
      <c r="T14" s="156"/>
      <c r="U14" s="156"/>
      <c r="V14" s="156"/>
      <c r="W14" s="156"/>
      <c r="X14" s="156"/>
      <c r="Y14" s="156"/>
      <c r="Z14" s="156"/>
      <c r="AA14" s="156"/>
      <c r="AB14" s="156"/>
      <c r="AC14" s="156"/>
      <c r="AD14" s="156"/>
      <c r="AE14" s="156"/>
      <c r="AF14" s="156"/>
      <c r="AG14" s="156"/>
      <c r="AH14" s="156"/>
      <c r="AI14" s="156"/>
      <c r="AJ14" s="156"/>
      <c r="AK14" s="156"/>
      <c r="AL14" s="156"/>
      <c r="AM14" s="156"/>
      <c r="AN14" s="156"/>
      <c r="AO14" s="156"/>
      <c r="AP14" s="156"/>
      <c r="AQ14" s="156"/>
      <c r="AR14" s="156"/>
      <c r="AS14" s="156"/>
    </row>
    <row r="15" spans="1:45" ht="15.75" customHeight="1" thickBot="1">
      <c r="A15" s="159" t="s">
        <v>306</v>
      </c>
      <c r="B15" s="160" t="s">
        <v>144</v>
      </c>
      <c r="C15" s="171">
        <f>+SUM(C13+C14)/2</f>
        <v>4.660970948012233</v>
      </c>
      <c r="D15" s="171">
        <f>+SUM(D13+D14)/2</f>
        <v>9.2</v>
      </c>
      <c r="E15" s="154"/>
      <c r="H15" s="169" t="s">
        <v>307</v>
      </c>
      <c r="I15" s="170">
        <v>-3.97</v>
      </c>
      <c r="J15" s="170">
        <v>0.92</v>
      </c>
      <c r="L15" s="165" t="s">
        <v>308</v>
      </c>
      <c r="M15" s="166">
        <f>+M19-M20</f>
        <v>8.199999999999989</v>
      </c>
      <c r="N15" s="166">
        <f>+N19-N20</f>
        <v>17.299999999999983</v>
      </c>
      <c r="O15" s="156"/>
      <c r="P15" s="156"/>
      <c r="Q15" s="156"/>
      <c r="R15" s="156"/>
      <c r="S15" s="156"/>
      <c r="T15" s="156"/>
      <c r="U15" s="156"/>
      <c r="V15" s="156"/>
      <c r="W15" s="156"/>
      <c r="X15" s="156"/>
      <c r="Y15" s="156"/>
      <c r="Z15" s="156"/>
      <c r="AA15" s="156"/>
      <c r="AB15" s="156"/>
      <c r="AC15" s="156"/>
      <c r="AD15" s="156"/>
      <c r="AE15" s="156"/>
      <c r="AF15" s="156"/>
      <c r="AG15" s="156"/>
      <c r="AH15" s="156"/>
      <c r="AI15" s="156"/>
      <c r="AJ15" s="156"/>
      <c r="AK15" s="156"/>
      <c r="AL15" s="156"/>
      <c r="AM15" s="156"/>
      <c r="AN15" s="156"/>
      <c r="AO15" s="156"/>
      <c r="AP15" s="156"/>
      <c r="AQ15" s="156"/>
      <c r="AR15" s="156"/>
      <c r="AS15" s="156"/>
    </row>
    <row r="16" spans="1:45" ht="15.75" customHeight="1">
      <c r="A16" s="159" t="s">
        <v>309</v>
      </c>
      <c r="B16" s="160" t="s">
        <v>310</v>
      </c>
      <c r="C16" s="168">
        <f>E16+SUM(E18*E19)</f>
        <v>9865</v>
      </c>
      <c r="D16" s="168">
        <f>F16+SUM(F18*F19)</f>
        <v>20837</v>
      </c>
      <c r="E16" s="172">
        <v>9865</v>
      </c>
      <c r="F16" s="163">
        <v>20837</v>
      </c>
      <c r="G16" s="163"/>
      <c r="H16" s="165" t="s">
        <v>311</v>
      </c>
      <c r="I16" s="166">
        <f>I8</f>
        <v>2.0122324159021407</v>
      </c>
      <c r="J16" s="166">
        <f>J8</f>
        <v>0</v>
      </c>
      <c r="L16" s="165" t="s">
        <v>312</v>
      </c>
      <c r="M16" s="166">
        <f>+I8*I8</f>
        <v>4.049079295607366</v>
      </c>
      <c r="N16" s="166">
        <f>J8*J8</f>
        <v>0</v>
      </c>
      <c r="O16" s="156"/>
      <c r="P16" s="156"/>
      <c r="Q16" s="156"/>
      <c r="R16" s="156"/>
      <c r="S16" s="156"/>
      <c r="T16" s="156"/>
      <c r="U16" s="156"/>
      <c r="V16" s="156"/>
      <c r="W16" s="156"/>
      <c r="X16" s="156"/>
      <c r="Y16" s="156"/>
      <c r="Z16" s="156"/>
      <c r="AA16" s="156"/>
      <c r="AB16" s="156"/>
      <c r="AC16" s="156"/>
      <c r="AD16" s="156"/>
      <c r="AE16" s="156"/>
      <c r="AF16" s="156"/>
      <c r="AG16" s="156"/>
      <c r="AH16" s="156"/>
      <c r="AI16" s="156"/>
      <c r="AJ16" s="156"/>
      <c r="AK16" s="156"/>
      <c r="AL16" s="156"/>
      <c r="AM16" s="156"/>
      <c r="AN16" s="156"/>
      <c r="AO16" s="156"/>
      <c r="AP16" s="156"/>
      <c r="AQ16" s="156"/>
      <c r="AR16" s="156"/>
      <c r="AS16" s="156"/>
    </row>
    <row r="17" spans="1:45" ht="15.75" customHeight="1">
      <c r="A17" s="159" t="s">
        <v>313</v>
      </c>
      <c r="B17" s="160"/>
      <c r="C17" s="164">
        <f>I8</f>
        <v>2.0122324159021407</v>
      </c>
      <c r="D17" s="164">
        <f>J8</f>
        <v>0</v>
      </c>
      <c r="E17" s="172"/>
      <c r="F17" s="163"/>
      <c r="G17" s="163"/>
      <c r="H17" s="165" t="s">
        <v>314</v>
      </c>
      <c r="I17" s="166">
        <v>100</v>
      </c>
      <c r="J17" s="166">
        <v>100</v>
      </c>
      <c r="L17" s="165" t="s">
        <v>315</v>
      </c>
      <c r="M17" s="166">
        <v>137</v>
      </c>
      <c r="N17" s="166">
        <v>137</v>
      </c>
      <c r="O17" s="156"/>
      <c r="P17" s="156"/>
      <c r="Q17" s="156"/>
      <c r="R17" s="156"/>
      <c r="S17" s="156"/>
      <c r="T17" s="156"/>
      <c r="U17" s="156"/>
      <c r="V17" s="156"/>
      <c r="W17" s="156"/>
      <c r="X17" s="156"/>
      <c r="Y17" s="156"/>
      <c r="Z17" s="156"/>
      <c r="AA17" s="156"/>
      <c r="AB17" s="156"/>
      <c r="AC17" s="156"/>
      <c r="AD17" s="156"/>
      <c r="AE17" s="156"/>
      <c r="AF17" s="156"/>
      <c r="AG17" s="156"/>
      <c r="AH17" s="156"/>
      <c r="AI17" s="156"/>
      <c r="AJ17" s="156"/>
      <c r="AK17" s="156"/>
      <c r="AL17" s="156"/>
      <c r="AM17" s="156"/>
      <c r="AN17" s="156"/>
      <c r="AO17" s="156"/>
      <c r="AP17" s="156"/>
      <c r="AQ17" s="156"/>
      <c r="AR17" s="156"/>
      <c r="AS17" s="156"/>
    </row>
    <row r="18" spans="1:45" ht="15.75" customHeight="1">
      <c r="A18" s="159" t="s">
        <v>316</v>
      </c>
      <c r="B18" s="160"/>
      <c r="C18" s="164">
        <f>SUM(I19+M18)</f>
        <v>-127.82794122274873</v>
      </c>
      <c r="D18" s="164">
        <f>+SUM(J19+N18)</f>
        <v>0</v>
      </c>
      <c r="E18" s="167"/>
      <c r="F18" s="167"/>
      <c r="G18" s="167"/>
      <c r="H18" s="165" t="s">
        <v>315</v>
      </c>
      <c r="I18" s="166">
        <v>137</v>
      </c>
      <c r="J18" s="166">
        <v>137</v>
      </c>
      <c r="L18" s="165" t="s">
        <v>317</v>
      </c>
      <c r="M18" s="166">
        <f>+SUM(M14*M15*M16)/M17</f>
        <v>12.11768256349648</v>
      </c>
      <c r="N18" s="166">
        <f>+SUM(N14*N15*N16)/N17</f>
        <v>0</v>
      </c>
      <c r="O18" s="156"/>
      <c r="P18" s="156"/>
      <c r="Q18" s="156"/>
      <c r="R18" s="156"/>
      <c r="S18" s="156"/>
      <c r="T18" s="156"/>
      <c r="U18" s="156"/>
      <c r="V18" s="156"/>
      <c r="W18" s="156"/>
      <c r="X18" s="156"/>
      <c r="Y18" s="156"/>
      <c r="Z18" s="156"/>
      <c r="AA18" s="156"/>
      <c r="AB18" s="156"/>
      <c r="AC18" s="156"/>
      <c r="AD18" s="156"/>
      <c r="AE18" s="156"/>
      <c r="AF18" s="156"/>
      <c r="AG18" s="156"/>
      <c r="AH18" s="156"/>
      <c r="AI18" s="156"/>
      <c r="AJ18" s="156"/>
      <c r="AK18" s="156"/>
      <c r="AL18" s="156"/>
      <c r="AM18" s="156"/>
      <c r="AN18" s="156"/>
      <c r="AO18" s="156"/>
      <c r="AP18" s="156"/>
      <c r="AQ18" s="156"/>
      <c r="AR18" s="156"/>
      <c r="AS18" s="156"/>
    </row>
    <row r="19" spans="1:45" ht="15.75" customHeight="1">
      <c r="A19" s="159" t="s">
        <v>318</v>
      </c>
      <c r="B19" s="160"/>
      <c r="C19" s="164">
        <f>C16+C18</f>
        <v>9737.17205877725</v>
      </c>
      <c r="D19" s="164">
        <f>D16+D18</f>
        <v>20837</v>
      </c>
      <c r="E19" s="172"/>
      <c r="F19" s="163"/>
      <c r="G19" s="163"/>
      <c r="H19" s="165" t="s">
        <v>288</v>
      </c>
      <c r="I19" s="166">
        <f>SUM(I14*I15)*I16*I17/I18</f>
        <v>-139.94562378624522</v>
      </c>
      <c r="J19" s="166">
        <f>SUM(J14*J15)*J16*J17/J18</f>
        <v>0</v>
      </c>
      <c r="L19" s="169" t="s">
        <v>319</v>
      </c>
      <c r="M19" s="170">
        <v>177.5</v>
      </c>
      <c r="N19" s="170">
        <v>240.7</v>
      </c>
      <c r="O19" s="156"/>
      <c r="P19" s="156"/>
      <c r="Q19" s="156"/>
      <c r="R19" s="156"/>
      <c r="S19" s="156"/>
      <c r="T19" s="156"/>
      <c r="U19" s="156"/>
      <c r="V19" s="156"/>
      <c r="W19" s="156"/>
      <c r="X19" s="156"/>
      <c r="Y19" s="156"/>
      <c r="Z19" s="156"/>
      <c r="AA19" s="156"/>
      <c r="AB19" s="156"/>
      <c r="AC19" s="156"/>
      <c r="AD19" s="156"/>
      <c r="AE19" s="156"/>
      <c r="AF19" s="156"/>
      <c r="AG19" s="156"/>
      <c r="AH19" s="156"/>
      <c r="AI19" s="156"/>
      <c r="AJ19" s="156"/>
      <c r="AK19" s="156"/>
      <c r="AL19" s="156"/>
      <c r="AM19" s="156"/>
      <c r="AN19" s="156"/>
      <c r="AO19" s="156"/>
      <c r="AP19" s="156"/>
      <c r="AQ19" s="156"/>
      <c r="AR19" s="156"/>
      <c r="AS19" s="156"/>
    </row>
    <row r="20" spans="1:45" ht="15.75" customHeight="1">
      <c r="A20" s="159" t="s">
        <v>320</v>
      </c>
      <c r="B20" s="160" t="s">
        <v>321</v>
      </c>
      <c r="C20" s="168">
        <f>I26</f>
        <v>1</v>
      </c>
      <c r="D20" s="168">
        <f>J26</f>
        <v>1</v>
      </c>
      <c r="E20" s="172"/>
      <c r="L20" s="169" t="s">
        <v>322</v>
      </c>
      <c r="M20" s="170">
        <v>169.3</v>
      </c>
      <c r="N20" s="170">
        <v>223.4</v>
      </c>
      <c r="O20" s="156"/>
      <c r="P20" s="156"/>
      <c r="Q20" s="156"/>
      <c r="R20" s="156"/>
      <c r="S20" s="156"/>
      <c r="T20" s="156"/>
      <c r="U20" s="156"/>
      <c r="V20" s="156"/>
      <c r="W20" s="156"/>
      <c r="X20" s="156"/>
      <c r="Y20" s="156"/>
      <c r="Z20" s="156"/>
      <c r="AA20" s="156"/>
      <c r="AB20" s="156"/>
      <c r="AC20" s="156"/>
      <c r="AD20" s="156"/>
      <c r="AE20" s="156"/>
      <c r="AF20" s="156"/>
      <c r="AG20" s="156"/>
      <c r="AH20" s="156"/>
      <c r="AI20" s="156"/>
      <c r="AJ20" s="156"/>
      <c r="AK20" s="156"/>
      <c r="AL20" s="156"/>
      <c r="AM20" s="156"/>
      <c r="AN20" s="156"/>
      <c r="AO20" s="156"/>
      <c r="AP20" s="156"/>
      <c r="AQ20" s="156"/>
      <c r="AR20" s="156"/>
      <c r="AS20" s="156"/>
    </row>
    <row r="21" spans="1:45" ht="15.75" customHeight="1">
      <c r="A21" s="159" t="s">
        <v>323</v>
      </c>
      <c r="B21" s="160"/>
      <c r="C21" s="164">
        <f>SUM(I25-I26)*(I27/I28)*I29</f>
        <v>237.49200143359064</v>
      </c>
      <c r="D21" s="164">
        <f>+SUM(J25-J26)*(J27/J28)*J29</f>
        <v>508.21951219512016</v>
      </c>
      <c r="E21" s="154"/>
      <c r="O21" s="156"/>
      <c r="P21" s="156"/>
      <c r="Q21" s="156"/>
      <c r="R21" s="156"/>
      <c r="S21" s="156"/>
      <c r="T21" s="156"/>
      <c r="U21" s="156"/>
      <c r="V21" s="156"/>
      <c r="W21" s="156"/>
      <c r="X21" s="156"/>
      <c r="Y21" s="156"/>
      <c r="Z21" s="156"/>
      <c r="AA21" s="156"/>
      <c r="AB21" s="156"/>
      <c r="AC21" s="156"/>
      <c r="AD21" s="156"/>
      <c r="AE21" s="156"/>
      <c r="AF21" s="156"/>
      <c r="AG21" s="156"/>
      <c r="AH21" s="156"/>
      <c r="AI21" s="156"/>
      <c r="AJ21" s="156"/>
      <c r="AK21" s="156"/>
      <c r="AL21" s="156"/>
      <c r="AM21" s="156"/>
      <c r="AN21" s="156"/>
      <c r="AO21" s="156"/>
      <c r="AP21" s="156"/>
      <c r="AQ21" s="156"/>
      <c r="AR21" s="156"/>
      <c r="AS21" s="156"/>
    </row>
    <row r="22" spans="1:45" ht="15.75" customHeight="1">
      <c r="A22" s="159" t="s">
        <v>341</v>
      </c>
      <c r="B22" s="159"/>
      <c r="C22" s="164"/>
      <c r="D22" s="164"/>
      <c r="H22" s="278" t="s">
        <v>325</v>
      </c>
      <c r="I22" s="278"/>
      <c r="J22" s="278"/>
      <c r="K22" s="278"/>
      <c r="M22" s="153">
        <v>177.5</v>
      </c>
      <c r="O22" s="156"/>
      <c r="P22" s="156"/>
      <c r="Q22" s="156"/>
      <c r="R22" s="156"/>
      <c r="S22" s="156"/>
      <c r="T22" s="156"/>
      <c r="U22" s="156"/>
      <c r="V22" s="156"/>
      <c r="W22" s="156"/>
      <c r="X22" s="156"/>
      <c r="Y22" s="156"/>
      <c r="Z22" s="156"/>
      <c r="AA22" s="156"/>
      <c r="AB22" s="156"/>
      <c r="AC22" s="156"/>
      <c r="AD22" s="156"/>
      <c r="AE22" s="156"/>
      <c r="AF22" s="156"/>
      <c r="AG22" s="156"/>
      <c r="AH22" s="156"/>
      <c r="AI22" s="156"/>
      <c r="AJ22" s="156"/>
      <c r="AK22" s="156"/>
      <c r="AL22" s="156"/>
      <c r="AM22" s="156"/>
      <c r="AN22" s="156"/>
      <c r="AO22" s="156"/>
      <c r="AP22" s="156"/>
      <c r="AQ22" s="156"/>
      <c r="AR22" s="156"/>
      <c r="AS22" s="156"/>
    </row>
    <row r="23" spans="1:45" ht="15.75" customHeight="1">
      <c r="A23" s="159" t="s">
        <v>326</v>
      </c>
      <c r="B23" s="160" t="s">
        <v>327</v>
      </c>
      <c r="C23" s="164">
        <f>+C19-C21</f>
        <v>9499.68005734366</v>
      </c>
      <c r="D23" s="164">
        <f>+D19-D21</f>
        <v>20328.78048780488</v>
      </c>
      <c r="H23" s="278" t="s">
        <v>328</v>
      </c>
      <c r="I23" s="278"/>
      <c r="J23" s="278"/>
      <c r="K23" s="278"/>
      <c r="M23" s="153">
        <v>169.4</v>
      </c>
      <c r="O23" s="156"/>
      <c r="P23" s="156"/>
      <c r="Q23" s="156"/>
      <c r="R23" s="156"/>
      <c r="S23" s="156"/>
      <c r="T23" s="156"/>
      <c r="U23" s="156"/>
      <c r="V23" s="156"/>
      <c r="W23" s="156"/>
      <c r="X23" s="156"/>
      <c r="Y23" s="156"/>
      <c r="Z23" s="156"/>
      <c r="AA23" s="156"/>
      <c r="AB23" s="156"/>
      <c r="AC23" s="156"/>
      <c r="AD23" s="156"/>
      <c r="AE23" s="156"/>
      <c r="AF23" s="156"/>
      <c r="AG23" s="156"/>
      <c r="AH23" s="156"/>
      <c r="AI23" s="156"/>
      <c r="AJ23" s="156"/>
      <c r="AK23" s="156"/>
      <c r="AL23" s="156"/>
      <c r="AM23" s="156"/>
      <c r="AN23" s="156"/>
      <c r="AO23" s="156"/>
      <c r="AP23" s="156"/>
      <c r="AQ23" s="156"/>
      <c r="AR23" s="156"/>
      <c r="AS23" s="156"/>
    </row>
    <row r="24" spans="1:45" s="153" customFormat="1" ht="15.75" customHeight="1">
      <c r="A24" s="159" t="s">
        <v>329</v>
      </c>
      <c r="B24" s="159"/>
      <c r="C24" s="173">
        <v>4400</v>
      </c>
      <c r="D24" s="168">
        <v>4400</v>
      </c>
      <c r="I24" s="153" t="s">
        <v>301</v>
      </c>
      <c r="J24" s="153" t="s">
        <v>274</v>
      </c>
      <c r="O24" s="155"/>
      <c r="P24" s="155"/>
      <c r="Q24" s="155"/>
      <c r="R24" s="155"/>
      <c r="S24" s="155"/>
      <c r="T24" s="155"/>
      <c r="U24" s="155"/>
      <c r="V24" s="155"/>
      <c r="W24" s="155"/>
      <c r="X24" s="155"/>
      <c r="Y24" s="155"/>
      <c r="Z24" s="155"/>
      <c r="AA24" s="155"/>
      <c r="AB24" s="155"/>
      <c r="AC24" s="155"/>
      <c r="AD24" s="155"/>
      <c r="AE24" s="155"/>
      <c r="AF24" s="155"/>
      <c r="AG24" s="155"/>
      <c r="AH24" s="155"/>
      <c r="AI24" s="155"/>
      <c r="AJ24" s="155"/>
      <c r="AK24" s="155"/>
      <c r="AL24" s="155"/>
      <c r="AM24" s="155"/>
      <c r="AN24" s="155"/>
      <c r="AO24" s="155"/>
      <c r="AP24" s="155"/>
      <c r="AQ24" s="155"/>
      <c r="AR24" s="155"/>
      <c r="AS24" s="155"/>
    </row>
    <row r="25" spans="1:45" s="153" customFormat="1" ht="15.75" customHeight="1">
      <c r="A25" s="159" t="s">
        <v>330</v>
      </c>
      <c r="B25" s="159"/>
      <c r="C25" s="174">
        <f>C23-C24</f>
        <v>5099.680057343659</v>
      </c>
      <c r="D25" s="164">
        <f>+D23-D24</f>
        <v>15928.780487804881</v>
      </c>
      <c r="H25" s="165">
        <v>1.025</v>
      </c>
      <c r="I25" s="166">
        <v>1.025</v>
      </c>
      <c r="J25" s="166">
        <v>1.025</v>
      </c>
      <c r="O25" s="155"/>
      <c r="P25" s="155"/>
      <c r="Q25" s="155"/>
      <c r="R25" s="155"/>
      <c r="S25" s="155"/>
      <c r="T25" s="155"/>
      <c r="U25" s="155"/>
      <c r="V25" s="155"/>
      <c r="W25" s="155"/>
      <c r="X25" s="155"/>
      <c r="Y25" s="155"/>
      <c r="Z25" s="155"/>
      <c r="AA25" s="155"/>
      <c r="AB25" s="155"/>
      <c r="AC25" s="155"/>
      <c r="AD25" s="155"/>
      <c r="AE25" s="155"/>
      <c r="AF25" s="155"/>
      <c r="AG25" s="155"/>
      <c r="AH25" s="155"/>
      <c r="AI25" s="155"/>
      <c r="AJ25" s="155"/>
      <c r="AK25" s="155"/>
      <c r="AL25" s="155"/>
      <c r="AM25" s="155"/>
      <c r="AN25" s="155"/>
      <c r="AO25" s="155"/>
      <c r="AP25" s="155"/>
      <c r="AQ25" s="155"/>
      <c r="AR25" s="155"/>
      <c r="AS25" s="155"/>
    </row>
    <row r="26" spans="1:45" s="153" customFormat="1" ht="15.75" customHeight="1">
      <c r="A26" s="159" t="s">
        <v>331</v>
      </c>
      <c r="B26" s="159"/>
      <c r="C26" s="161">
        <v>5250</v>
      </c>
      <c r="D26" s="173">
        <v>300</v>
      </c>
      <c r="H26" s="165" t="s">
        <v>321</v>
      </c>
      <c r="I26" s="184">
        <v>1</v>
      </c>
      <c r="J26" s="184">
        <v>1</v>
      </c>
      <c r="O26" s="155"/>
      <c r="P26" s="155"/>
      <c r="Q26" s="155"/>
      <c r="R26" s="155"/>
      <c r="S26" s="155"/>
      <c r="T26" s="155"/>
      <c r="U26" s="155"/>
      <c r="V26" s="155"/>
      <c r="W26" s="155"/>
      <c r="X26" s="155"/>
      <c r="Y26" s="155"/>
      <c r="Z26" s="155"/>
      <c r="AA26" s="155"/>
      <c r="AB26" s="155"/>
      <c r="AC26" s="155"/>
      <c r="AD26" s="155"/>
      <c r="AE26" s="155"/>
      <c r="AF26" s="155"/>
      <c r="AG26" s="155"/>
      <c r="AH26" s="155"/>
      <c r="AI26" s="155"/>
      <c r="AJ26" s="155"/>
      <c r="AK26" s="155"/>
      <c r="AL26" s="155"/>
      <c r="AM26" s="155"/>
      <c r="AN26" s="155"/>
      <c r="AO26" s="155"/>
      <c r="AP26" s="155"/>
      <c r="AQ26" s="155"/>
      <c r="AR26" s="155"/>
      <c r="AS26" s="155"/>
    </row>
    <row r="27" spans="1:45" s="153" customFormat="1" ht="15.75" customHeight="1">
      <c r="A27" s="159" t="s">
        <v>332</v>
      </c>
      <c r="B27" s="159"/>
      <c r="C27" s="174">
        <f>C25-C26</f>
        <v>-150.31994265634057</v>
      </c>
      <c r="D27" s="175"/>
      <c r="H27" s="165" t="s">
        <v>333</v>
      </c>
      <c r="I27" s="166">
        <v>1000</v>
      </c>
      <c r="J27" s="166">
        <v>1000</v>
      </c>
      <c r="O27" s="155"/>
      <c r="P27" s="155"/>
      <c r="Q27" s="155"/>
      <c r="R27" s="155"/>
      <c r="S27" s="155"/>
      <c r="T27" s="155"/>
      <c r="U27" s="155"/>
      <c r="V27" s="155"/>
      <c r="W27" s="155"/>
      <c r="X27" s="155"/>
      <c r="Y27" s="155"/>
      <c r="Z27" s="155"/>
      <c r="AA27" s="155"/>
      <c r="AB27" s="155"/>
      <c r="AC27" s="155"/>
      <c r="AD27" s="155"/>
      <c r="AE27" s="155"/>
      <c r="AF27" s="155"/>
      <c r="AG27" s="155"/>
      <c r="AH27" s="155"/>
      <c r="AI27" s="155"/>
      <c r="AJ27" s="155"/>
      <c r="AK27" s="155"/>
      <c r="AL27" s="155"/>
      <c r="AM27" s="155"/>
      <c r="AN27" s="155"/>
      <c r="AO27" s="155"/>
      <c r="AP27" s="155"/>
      <c r="AQ27" s="155"/>
      <c r="AR27" s="155"/>
      <c r="AS27" s="155"/>
    </row>
    <row r="28" spans="1:45" s="153" customFormat="1" ht="15.75" customHeight="1" thickBot="1">
      <c r="A28" s="159" t="s">
        <v>334</v>
      </c>
      <c r="B28" s="159"/>
      <c r="C28" s="164"/>
      <c r="D28" s="174">
        <f>D25-D26-C27</f>
        <v>15779.100430461222</v>
      </c>
      <c r="H28" s="165" t="s">
        <v>335</v>
      </c>
      <c r="I28" s="166">
        <v>1025</v>
      </c>
      <c r="J28" s="166">
        <v>1025</v>
      </c>
      <c r="O28" s="155"/>
      <c r="P28" s="155"/>
      <c r="Q28" s="155"/>
      <c r="R28" s="155"/>
      <c r="S28" s="155"/>
      <c r="T28" s="155"/>
      <c r="U28" s="155"/>
      <c r="V28" s="155"/>
      <c r="W28" s="155"/>
      <c r="X28" s="155"/>
      <c r="Y28" s="155"/>
      <c r="Z28" s="155"/>
      <c r="AA28" s="155"/>
      <c r="AB28" s="155"/>
      <c r="AC28" s="155"/>
      <c r="AD28" s="155"/>
      <c r="AE28" s="155"/>
      <c r="AF28" s="155"/>
      <c r="AG28" s="155"/>
      <c r="AH28" s="155"/>
      <c r="AI28" s="155"/>
      <c r="AJ28" s="155"/>
      <c r="AK28" s="155"/>
      <c r="AL28" s="155"/>
      <c r="AM28" s="155"/>
      <c r="AN28" s="155"/>
      <c r="AO28" s="155"/>
      <c r="AP28" s="155"/>
      <c r="AQ28" s="155"/>
      <c r="AR28" s="155"/>
      <c r="AS28" s="155"/>
    </row>
    <row r="29" spans="1:45" ht="15.75" customHeight="1" thickBot="1">
      <c r="A29" s="176" t="s">
        <v>336</v>
      </c>
      <c r="B29" s="177"/>
      <c r="C29" s="177"/>
      <c r="D29" s="178">
        <f>D28</f>
        <v>15779.100430461222</v>
      </c>
      <c r="H29" s="165" t="s">
        <v>327</v>
      </c>
      <c r="I29" s="166">
        <f>+C19</f>
        <v>9737.17205877725</v>
      </c>
      <c r="J29" s="166">
        <f>+D19</f>
        <v>20837</v>
      </c>
      <c r="O29" s="156"/>
      <c r="P29" s="156"/>
      <c r="Q29" s="156"/>
      <c r="R29" s="156"/>
      <c r="S29" s="156"/>
      <c r="T29" s="156"/>
      <c r="U29" s="156"/>
      <c r="V29" s="156"/>
      <c r="W29" s="156"/>
      <c r="X29" s="156"/>
      <c r="Y29" s="156"/>
      <c r="Z29" s="156"/>
      <c r="AA29" s="156"/>
      <c r="AB29" s="156"/>
      <c r="AC29" s="156"/>
      <c r="AD29" s="156"/>
      <c r="AE29" s="156"/>
      <c r="AF29" s="156"/>
      <c r="AG29" s="156"/>
      <c r="AH29" s="156"/>
      <c r="AI29" s="156"/>
      <c r="AJ29" s="156"/>
      <c r="AK29" s="156"/>
      <c r="AL29" s="156"/>
      <c r="AM29" s="156"/>
      <c r="AN29" s="156"/>
      <c r="AO29" s="156"/>
      <c r="AP29" s="156"/>
      <c r="AQ29" s="156"/>
      <c r="AR29" s="156"/>
      <c r="AS29" s="156"/>
    </row>
    <row r="30" spans="3:45" ht="15.75" customHeight="1">
      <c r="C30" s="179"/>
      <c r="O30" s="156"/>
      <c r="P30" s="156"/>
      <c r="Q30" s="156"/>
      <c r="R30" s="156"/>
      <c r="S30" s="156"/>
      <c r="T30" s="156"/>
      <c r="U30" s="156"/>
      <c r="V30" s="156"/>
      <c r="W30" s="156"/>
      <c r="X30" s="156"/>
      <c r="Y30" s="156"/>
      <c r="Z30" s="156"/>
      <c r="AA30" s="156"/>
      <c r="AB30" s="156"/>
      <c r="AC30" s="156"/>
      <c r="AD30" s="156"/>
      <c r="AE30" s="156"/>
      <c r="AF30" s="156"/>
      <c r="AG30" s="156"/>
      <c r="AH30" s="156"/>
      <c r="AI30" s="156"/>
      <c r="AJ30" s="156"/>
      <c r="AK30" s="156"/>
      <c r="AL30" s="156"/>
      <c r="AM30" s="156"/>
      <c r="AN30" s="156"/>
      <c r="AO30" s="156"/>
      <c r="AP30" s="156"/>
      <c r="AQ30" s="156"/>
      <c r="AR30" s="156"/>
      <c r="AS30" s="156"/>
    </row>
    <row r="31" spans="3:45" ht="15.75" customHeight="1">
      <c r="C31" s="179"/>
      <c r="O31" s="156"/>
      <c r="P31" s="156"/>
      <c r="Q31" s="156"/>
      <c r="R31" s="156"/>
      <c r="S31" s="156"/>
      <c r="T31" s="156"/>
      <c r="U31" s="156"/>
      <c r="V31" s="156"/>
      <c r="W31" s="156"/>
      <c r="X31" s="156"/>
      <c r="Y31" s="156"/>
      <c r="Z31" s="156"/>
      <c r="AA31" s="156"/>
      <c r="AB31" s="156"/>
      <c r="AC31" s="156"/>
      <c r="AD31" s="156"/>
      <c r="AE31" s="156"/>
      <c r="AF31" s="156"/>
      <c r="AG31" s="156"/>
      <c r="AH31" s="156"/>
      <c r="AI31" s="156"/>
      <c r="AJ31" s="156"/>
      <c r="AK31" s="156"/>
      <c r="AL31" s="156"/>
      <c r="AM31" s="156"/>
      <c r="AN31" s="156"/>
      <c r="AO31" s="156"/>
      <c r="AP31" s="156"/>
      <c r="AQ31" s="156"/>
      <c r="AR31" s="156"/>
      <c r="AS31" s="156"/>
    </row>
    <row r="32" spans="15:45" ht="15.75" customHeight="1">
      <c r="O32" s="156"/>
      <c r="P32" s="156"/>
      <c r="Q32" s="156"/>
      <c r="R32" s="156"/>
      <c r="S32" s="156"/>
      <c r="T32" s="156"/>
      <c r="U32" s="156"/>
      <c r="V32" s="156"/>
      <c r="W32" s="156"/>
      <c r="X32" s="156"/>
      <c r="Y32" s="156"/>
      <c r="Z32" s="156"/>
      <c r="AA32" s="156"/>
      <c r="AB32" s="156"/>
      <c r="AC32" s="156"/>
      <c r="AD32" s="156"/>
      <c r="AE32" s="156"/>
      <c r="AF32" s="156"/>
      <c r="AG32" s="156"/>
      <c r="AH32" s="156"/>
      <c r="AI32" s="156"/>
      <c r="AJ32" s="156"/>
      <c r="AK32" s="156"/>
      <c r="AL32" s="156"/>
      <c r="AM32" s="156"/>
      <c r="AN32" s="156"/>
      <c r="AO32" s="156"/>
      <c r="AP32" s="156"/>
      <c r="AQ32" s="156"/>
      <c r="AR32" s="156"/>
      <c r="AS32" s="156"/>
    </row>
    <row r="33" spans="1:45" ht="15.75" customHeight="1">
      <c r="A33" s="153" t="s">
        <v>337</v>
      </c>
      <c r="O33" s="156"/>
      <c r="P33" s="156"/>
      <c r="Q33" s="156"/>
      <c r="R33" s="156"/>
      <c r="S33" s="156"/>
      <c r="T33" s="156"/>
      <c r="U33" s="156"/>
      <c r="V33" s="156"/>
      <c r="W33" s="156"/>
      <c r="X33" s="156"/>
      <c r="Y33" s="156"/>
      <c r="Z33" s="156"/>
      <c r="AA33" s="156"/>
      <c r="AB33" s="156"/>
      <c r="AC33" s="156"/>
      <c r="AD33" s="156"/>
      <c r="AE33" s="156"/>
      <c r="AF33" s="156"/>
      <c r="AG33" s="156"/>
      <c r="AH33" s="156"/>
      <c r="AI33" s="156"/>
      <c r="AJ33" s="156"/>
      <c r="AK33" s="156"/>
      <c r="AL33" s="156"/>
      <c r="AM33" s="156"/>
      <c r="AN33" s="156"/>
      <c r="AO33" s="156"/>
      <c r="AP33" s="156"/>
      <c r="AQ33" s="156"/>
      <c r="AR33" s="156"/>
      <c r="AS33" s="156"/>
    </row>
    <row r="34" spans="1:45" ht="15.75" customHeight="1">
      <c r="A34" s="153" t="s">
        <v>338</v>
      </c>
      <c r="O34" s="156"/>
      <c r="P34" s="156"/>
      <c r="Q34" s="156"/>
      <c r="R34" s="156"/>
      <c r="S34" s="156"/>
      <c r="T34" s="156"/>
      <c r="U34" s="156"/>
      <c r="V34" s="156"/>
      <c r="W34" s="156"/>
      <c r="X34" s="156"/>
      <c r="Y34" s="156"/>
      <c r="Z34" s="156"/>
      <c r="AA34" s="156"/>
      <c r="AB34" s="156"/>
      <c r="AC34" s="156"/>
      <c r="AD34" s="156"/>
      <c r="AE34" s="156"/>
      <c r="AF34" s="156"/>
      <c r="AG34" s="156"/>
      <c r="AH34" s="156"/>
      <c r="AI34" s="156"/>
      <c r="AJ34" s="156"/>
      <c r="AK34" s="156"/>
      <c r="AL34" s="156"/>
      <c r="AM34" s="156"/>
      <c r="AN34" s="156"/>
      <c r="AO34" s="156"/>
      <c r="AP34" s="156"/>
      <c r="AQ34" s="156"/>
      <c r="AR34" s="156"/>
      <c r="AS34" s="156"/>
    </row>
    <row r="35" spans="1:45" ht="15.75" customHeight="1">
      <c r="A35" s="153" t="s">
        <v>339</v>
      </c>
      <c r="C35" s="180" t="s">
        <v>340</v>
      </c>
      <c r="O35" s="156"/>
      <c r="P35" s="156"/>
      <c r="Q35" s="156"/>
      <c r="R35" s="156"/>
      <c r="S35" s="156"/>
      <c r="T35" s="156"/>
      <c r="U35" s="156"/>
      <c r="V35" s="156"/>
      <c r="W35" s="156"/>
      <c r="X35" s="156"/>
      <c r="Y35" s="156"/>
      <c r="Z35" s="156"/>
      <c r="AA35" s="156"/>
      <c r="AB35" s="156"/>
      <c r="AC35" s="156"/>
      <c r="AD35" s="156"/>
      <c r="AE35" s="156"/>
      <c r="AF35" s="156"/>
      <c r="AG35" s="156"/>
      <c r="AH35" s="156"/>
      <c r="AI35" s="156"/>
      <c r="AJ35" s="156"/>
      <c r="AK35" s="156"/>
      <c r="AL35" s="156"/>
      <c r="AM35" s="156"/>
      <c r="AN35" s="156"/>
      <c r="AO35" s="156"/>
      <c r="AP35" s="156"/>
      <c r="AQ35" s="156"/>
      <c r="AR35" s="156"/>
      <c r="AS35" s="156"/>
    </row>
    <row r="36" spans="15:45" ht="15.75" customHeight="1">
      <c r="O36" s="156"/>
      <c r="P36" s="156"/>
      <c r="Q36" s="156"/>
      <c r="R36" s="156"/>
      <c r="S36" s="156"/>
      <c r="T36" s="156"/>
      <c r="U36" s="156"/>
      <c r="V36" s="156"/>
      <c r="W36" s="156"/>
      <c r="X36" s="156"/>
      <c r="Y36" s="156"/>
      <c r="Z36" s="156"/>
      <c r="AA36" s="156"/>
      <c r="AB36" s="156"/>
      <c r="AC36" s="156"/>
      <c r="AD36" s="156"/>
      <c r="AE36" s="156"/>
      <c r="AF36" s="156"/>
      <c r="AG36" s="156"/>
      <c r="AH36" s="156"/>
      <c r="AI36" s="156"/>
      <c r="AJ36" s="156"/>
      <c r="AK36" s="156"/>
      <c r="AL36" s="156"/>
      <c r="AM36" s="156"/>
      <c r="AN36" s="156"/>
      <c r="AO36" s="156"/>
      <c r="AP36" s="156"/>
      <c r="AQ36" s="156"/>
      <c r="AR36" s="156"/>
      <c r="AS36" s="156"/>
    </row>
    <row r="37" spans="15:45" ht="15.75" customHeight="1">
      <c r="O37" s="156"/>
      <c r="P37" s="156"/>
      <c r="Q37" s="156"/>
      <c r="R37" s="156"/>
      <c r="S37" s="156"/>
      <c r="T37" s="156"/>
      <c r="U37" s="156"/>
      <c r="V37" s="156"/>
      <c r="W37" s="156"/>
      <c r="X37" s="156"/>
      <c r="Y37" s="156"/>
      <c r="Z37" s="156"/>
      <c r="AA37" s="156"/>
      <c r="AB37" s="156"/>
      <c r="AC37" s="156"/>
      <c r="AD37" s="156"/>
      <c r="AE37" s="156"/>
      <c r="AF37" s="156"/>
      <c r="AG37" s="156"/>
      <c r="AH37" s="156"/>
      <c r="AI37" s="156"/>
      <c r="AJ37" s="156"/>
      <c r="AK37" s="156"/>
      <c r="AL37" s="156"/>
      <c r="AM37" s="156"/>
      <c r="AN37" s="156"/>
      <c r="AO37" s="156"/>
      <c r="AP37" s="156"/>
      <c r="AQ37" s="156"/>
      <c r="AR37" s="156"/>
      <c r="AS37" s="156"/>
    </row>
    <row r="38" spans="15:45" ht="15.75" customHeight="1">
      <c r="O38" s="156"/>
      <c r="P38" s="156"/>
      <c r="Q38" s="156"/>
      <c r="R38" s="156"/>
      <c r="S38" s="156"/>
      <c r="T38" s="156"/>
      <c r="U38" s="156"/>
      <c r="V38" s="156"/>
      <c r="W38" s="156"/>
      <c r="X38" s="156"/>
      <c r="Y38" s="156"/>
      <c r="Z38" s="156"/>
      <c r="AA38" s="156"/>
      <c r="AB38" s="156"/>
      <c r="AC38" s="156"/>
      <c r="AD38" s="156"/>
      <c r="AE38" s="156"/>
      <c r="AF38" s="156"/>
      <c r="AG38" s="156"/>
      <c r="AH38" s="156"/>
      <c r="AI38" s="156"/>
      <c r="AJ38" s="156"/>
      <c r="AK38" s="156"/>
      <c r="AL38" s="156"/>
      <c r="AM38" s="156"/>
      <c r="AN38" s="156"/>
      <c r="AO38" s="156"/>
      <c r="AP38" s="156"/>
      <c r="AQ38" s="156"/>
      <c r="AR38" s="156"/>
      <c r="AS38" s="156"/>
    </row>
    <row r="39" spans="15:45" ht="15.75" customHeight="1">
      <c r="O39" s="156"/>
      <c r="P39" s="156"/>
      <c r="Q39" s="156"/>
      <c r="R39" s="156"/>
      <c r="S39" s="156"/>
      <c r="T39" s="156"/>
      <c r="U39" s="156"/>
      <c r="V39" s="156"/>
      <c r="W39" s="156"/>
      <c r="X39" s="156"/>
      <c r="Y39" s="156"/>
      <c r="Z39" s="156"/>
      <c r="AA39" s="156"/>
      <c r="AB39" s="156"/>
      <c r="AC39" s="156"/>
      <c r="AD39" s="156"/>
      <c r="AE39" s="156"/>
      <c r="AF39" s="156"/>
      <c r="AG39" s="156"/>
      <c r="AH39" s="156"/>
      <c r="AI39" s="156"/>
      <c r="AJ39" s="156"/>
      <c r="AK39" s="156"/>
      <c r="AL39" s="156"/>
      <c r="AM39" s="156"/>
      <c r="AN39" s="156"/>
      <c r="AO39" s="156"/>
      <c r="AP39" s="156"/>
      <c r="AQ39" s="156"/>
      <c r="AR39" s="156"/>
      <c r="AS39" s="156"/>
    </row>
    <row r="40" spans="15:45" ht="15.75" customHeight="1">
      <c r="O40" s="156"/>
      <c r="P40" s="156"/>
      <c r="Q40" s="156"/>
      <c r="R40" s="156"/>
      <c r="S40" s="156"/>
      <c r="T40" s="156"/>
      <c r="U40" s="156"/>
      <c r="V40" s="156"/>
      <c r="W40" s="156"/>
      <c r="X40" s="156"/>
      <c r="Y40" s="156"/>
      <c r="Z40" s="156"/>
      <c r="AA40" s="156"/>
      <c r="AB40" s="156"/>
      <c r="AC40" s="156"/>
      <c r="AD40" s="156"/>
      <c r="AE40" s="156"/>
      <c r="AF40" s="156"/>
      <c r="AG40" s="156"/>
      <c r="AH40" s="156"/>
      <c r="AI40" s="156"/>
      <c r="AJ40" s="156"/>
      <c r="AK40" s="156"/>
      <c r="AL40" s="156"/>
      <c r="AM40" s="156"/>
      <c r="AN40" s="156"/>
      <c r="AO40" s="156"/>
      <c r="AP40" s="156"/>
      <c r="AQ40" s="156"/>
      <c r="AR40" s="156"/>
      <c r="AS40" s="156"/>
    </row>
    <row r="41" spans="15:45" ht="15.75" customHeight="1">
      <c r="O41" s="156"/>
      <c r="P41" s="156"/>
      <c r="Q41" s="156"/>
      <c r="R41" s="156"/>
      <c r="S41" s="156"/>
      <c r="T41" s="156"/>
      <c r="U41" s="156"/>
      <c r="V41" s="156"/>
      <c r="W41" s="156"/>
      <c r="X41" s="156"/>
      <c r="Y41" s="156"/>
      <c r="Z41" s="156"/>
      <c r="AA41" s="156"/>
      <c r="AB41" s="156"/>
      <c r="AC41" s="156"/>
      <c r="AD41" s="156"/>
      <c r="AE41" s="156"/>
      <c r="AF41" s="156"/>
      <c r="AG41" s="156"/>
      <c r="AH41" s="156"/>
      <c r="AI41" s="156"/>
      <c r="AJ41" s="156"/>
      <c r="AK41" s="156"/>
      <c r="AL41" s="156"/>
      <c r="AM41" s="156"/>
      <c r="AN41" s="156"/>
      <c r="AO41" s="156"/>
      <c r="AP41" s="156"/>
      <c r="AQ41" s="156"/>
      <c r="AR41" s="156"/>
      <c r="AS41" s="156"/>
    </row>
    <row r="42" spans="15:45" ht="15.75" customHeight="1">
      <c r="O42" s="156"/>
      <c r="P42" s="156"/>
      <c r="Q42" s="156"/>
      <c r="R42" s="156"/>
      <c r="S42" s="156"/>
      <c r="T42" s="156"/>
      <c r="U42" s="156"/>
      <c r="V42" s="156"/>
      <c r="W42" s="156"/>
      <c r="X42" s="156"/>
      <c r="Y42" s="156"/>
      <c r="Z42" s="156"/>
      <c r="AA42" s="156"/>
      <c r="AB42" s="156"/>
      <c r="AC42" s="156"/>
      <c r="AD42" s="156"/>
      <c r="AE42" s="156"/>
      <c r="AF42" s="156"/>
      <c r="AG42" s="156"/>
      <c r="AH42" s="156"/>
      <c r="AI42" s="156"/>
      <c r="AJ42" s="156"/>
      <c r="AK42" s="156"/>
      <c r="AL42" s="156"/>
      <c r="AM42" s="156"/>
      <c r="AN42" s="156"/>
      <c r="AO42" s="156"/>
      <c r="AP42" s="156"/>
      <c r="AQ42" s="156"/>
      <c r="AR42" s="156"/>
      <c r="AS42" s="156"/>
    </row>
    <row r="43" spans="15:45" ht="15.75" customHeight="1">
      <c r="O43" s="156"/>
      <c r="P43" s="156"/>
      <c r="Q43" s="156"/>
      <c r="R43" s="156"/>
      <c r="S43" s="156"/>
      <c r="T43" s="156"/>
      <c r="U43" s="156"/>
      <c r="V43" s="156"/>
      <c r="W43" s="156"/>
      <c r="X43" s="156"/>
      <c r="Y43" s="156"/>
      <c r="Z43" s="156"/>
      <c r="AA43" s="156"/>
      <c r="AB43" s="156"/>
      <c r="AC43" s="156"/>
      <c r="AD43" s="156"/>
      <c r="AE43" s="156"/>
      <c r="AF43" s="156"/>
      <c r="AG43" s="156"/>
      <c r="AH43" s="156"/>
      <c r="AI43" s="156"/>
      <c r="AJ43" s="156"/>
      <c r="AK43" s="156"/>
      <c r="AL43" s="156"/>
      <c r="AM43" s="156"/>
      <c r="AN43" s="156"/>
      <c r="AO43" s="156"/>
      <c r="AP43" s="156"/>
      <c r="AQ43" s="156"/>
      <c r="AR43" s="156"/>
      <c r="AS43" s="156"/>
    </row>
    <row r="44" spans="15:45" ht="15.75" customHeight="1">
      <c r="O44" s="156"/>
      <c r="P44" s="156"/>
      <c r="Q44" s="156"/>
      <c r="R44" s="156"/>
      <c r="S44" s="156"/>
      <c r="T44" s="156"/>
      <c r="U44" s="156"/>
      <c r="V44" s="156"/>
      <c r="W44" s="156"/>
      <c r="X44" s="156"/>
      <c r="Y44" s="156"/>
      <c r="Z44" s="156"/>
      <c r="AA44" s="156"/>
      <c r="AB44" s="156"/>
      <c r="AC44" s="156"/>
      <c r="AD44" s="156"/>
      <c r="AE44" s="156"/>
      <c r="AF44" s="156"/>
      <c r="AG44" s="156"/>
      <c r="AH44" s="156"/>
      <c r="AI44" s="156"/>
      <c r="AJ44" s="156"/>
      <c r="AK44" s="156"/>
      <c r="AL44" s="156"/>
      <c r="AM44" s="156"/>
      <c r="AN44" s="156"/>
      <c r="AO44" s="156"/>
      <c r="AP44" s="156"/>
      <c r="AQ44" s="156"/>
      <c r="AR44" s="156"/>
      <c r="AS44" s="156"/>
    </row>
    <row r="45" spans="15:45" ht="15.75" customHeight="1">
      <c r="O45" s="156"/>
      <c r="P45" s="156"/>
      <c r="Q45" s="156"/>
      <c r="R45" s="156"/>
      <c r="S45" s="156"/>
      <c r="T45" s="156"/>
      <c r="U45" s="156"/>
      <c r="V45" s="156"/>
      <c r="W45" s="156"/>
      <c r="X45" s="156"/>
      <c r="Y45" s="156"/>
      <c r="Z45" s="156"/>
      <c r="AA45" s="156"/>
      <c r="AB45" s="156"/>
      <c r="AC45" s="156"/>
      <c r="AD45" s="156"/>
      <c r="AE45" s="156"/>
      <c r="AF45" s="156"/>
      <c r="AG45" s="156"/>
      <c r="AH45" s="156"/>
      <c r="AI45" s="156"/>
      <c r="AJ45" s="156"/>
      <c r="AK45" s="156"/>
      <c r="AL45" s="156"/>
      <c r="AM45" s="156"/>
      <c r="AN45" s="156"/>
      <c r="AO45" s="156"/>
      <c r="AP45" s="156"/>
      <c r="AQ45" s="156"/>
      <c r="AR45" s="156"/>
      <c r="AS45" s="156"/>
    </row>
    <row r="46" spans="15:45" ht="15.75" customHeight="1">
      <c r="O46" s="156"/>
      <c r="P46" s="156"/>
      <c r="Q46" s="156"/>
      <c r="R46" s="156"/>
      <c r="S46" s="156"/>
      <c r="T46" s="156"/>
      <c r="U46" s="156"/>
      <c r="V46" s="156"/>
      <c r="W46" s="156"/>
      <c r="X46" s="156"/>
      <c r="Y46" s="156"/>
      <c r="Z46" s="156"/>
      <c r="AA46" s="156"/>
      <c r="AB46" s="156"/>
      <c r="AC46" s="156"/>
      <c r="AD46" s="156"/>
      <c r="AE46" s="156"/>
      <c r="AF46" s="156"/>
      <c r="AG46" s="156"/>
      <c r="AH46" s="156"/>
      <c r="AI46" s="156"/>
      <c r="AJ46" s="156"/>
      <c r="AK46" s="156"/>
      <c r="AL46" s="156"/>
      <c r="AM46" s="156"/>
      <c r="AN46" s="156"/>
      <c r="AO46" s="156"/>
      <c r="AP46" s="156"/>
      <c r="AQ46" s="156"/>
      <c r="AR46" s="156"/>
      <c r="AS46" s="156"/>
    </row>
    <row r="47" spans="15:45" ht="15.75" customHeight="1">
      <c r="O47" s="156"/>
      <c r="P47" s="156"/>
      <c r="Q47" s="156"/>
      <c r="R47" s="156"/>
      <c r="S47" s="156"/>
      <c r="T47" s="156"/>
      <c r="U47" s="156"/>
      <c r="V47" s="156"/>
      <c r="W47" s="156"/>
      <c r="X47" s="156"/>
      <c r="Y47" s="156"/>
      <c r="Z47" s="156"/>
      <c r="AA47" s="156"/>
      <c r="AB47" s="156"/>
      <c r="AC47" s="156"/>
      <c r="AD47" s="156"/>
      <c r="AE47" s="156"/>
      <c r="AF47" s="156"/>
      <c r="AG47" s="156"/>
      <c r="AH47" s="156"/>
      <c r="AI47" s="156"/>
      <c r="AJ47" s="156"/>
      <c r="AK47" s="156"/>
      <c r="AL47" s="156"/>
      <c r="AM47" s="156"/>
      <c r="AN47" s="156"/>
      <c r="AO47" s="156"/>
      <c r="AP47" s="156"/>
      <c r="AQ47" s="156"/>
      <c r="AR47" s="156"/>
      <c r="AS47" s="156"/>
    </row>
    <row r="48" spans="15:45" ht="15.75" customHeight="1">
      <c r="O48" s="156"/>
      <c r="P48" s="156"/>
      <c r="Q48" s="156"/>
      <c r="R48" s="156"/>
      <c r="S48" s="156"/>
      <c r="T48" s="156"/>
      <c r="U48" s="156"/>
      <c r="V48" s="156"/>
      <c r="W48" s="156"/>
      <c r="X48" s="156"/>
      <c r="Y48" s="156"/>
      <c r="Z48" s="156"/>
      <c r="AA48" s="156"/>
      <c r="AB48" s="156"/>
      <c r="AC48" s="156"/>
      <c r="AD48" s="156"/>
      <c r="AE48" s="156"/>
      <c r="AF48" s="156"/>
      <c r="AG48" s="156"/>
      <c r="AH48" s="156"/>
      <c r="AI48" s="156"/>
      <c r="AJ48" s="156"/>
      <c r="AK48" s="156"/>
      <c r="AL48" s="156"/>
      <c r="AM48" s="156"/>
      <c r="AN48" s="156"/>
      <c r="AO48" s="156"/>
      <c r="AP48" s="156"/>
      <c r="AQ48" s="156"/>
      <c r="AR48" s="156"/>
      <c r="AS48" s="156"/>
    </row>
    <row r="49" spans="15:45" ht="15.75" customHeight="1">
      <c r="O49" s="156"/>
      <c r="P49" s="156"/>
      <c r="Q49" s="156"/>
      <c r="R49" s="156"/>
      <c r="S49" s="156"/>
      <c r="T49" s="156"/>
      <c r="U49" s="156"/>
      <c r="V49" s="156"/>
      <c r="W49" s="156"/>
      <c r="X49" s="156"/>
      <c r="Y49" s="156"/>
      <c r="Z49" s="156"/>
      <c r="AA49" s="156"/>
      <c r="AB49" s="156"/>
      <c r="AC49" s="156"/>
      <c r="AD49" s="156"/>
      <c r="AE49" s="156"/>
      <c r="AF49" s="156"/>
      <c r="AG49" s="156"/>
      <c r="AH49" s="156"/>
      <c r="AI49" s="156"/>
      <c r="AJ49" s="156"/>
      <c r="AK49" s="156"/>
      <c r="AL49" s="156"/>
      <c r="AM49" s="156"/>
      <c r="AN49" s="156"/>
      <c r="AO49" s="156"/>
      <c r="AP49" s="156"/>
      <c r="AQ49" s="156"/>
      <c r="AR49" s="156"/>
      <c r="AS49" s="156"/>
    </row>
    <row r="50" spans="15:45" ht="15.75" customHeight="1">
      <c r="O50" s="156"/>
      <c r="P50" s="156"/>
      <c r="Q50" s="156"/>
      <c r="R50" s="156"/>
      <c r="S50" s="156"/>
      <c r="T50" s="156"/>
      <c r="U50" s="156"/>
      <c r="V50" s="156"/>
      <c r="W50" s="156"/>
      <c r="X50" s="156"/>
      <c r="Y50" s="156"/>
      <c r="Z50" s="156"/>
      <c r="AA50" s="156"/>
      <c r="AB50" s="156"/>
      <c r="AC50" s="156"/>
      <c r="AD50" s="156"/>
      <c r="AE50" s="156"/>
      <c r="AF50" s="156"/>
      <c r="AG50" s="156"/>
      <c r="AH50" s="156"/>
      <c r="AI50" s="156"/>
      <c r="AJ50" s="156"/>
      <c r="AK50" s="156"/>
      <c r="AL50" s="156"/>
      <c r="AM50" s="156"/>
      <c r="AN50" s="156"/>
      <c r="AO50" s="156"/>
      <c r="AP50" s="156"/>
      <c r="AQ50" s="156"/>
      <c r="AR50" s="156"/>
      <c r="AS50" s="156"/>
    </row>
    <row r="51" spans="15:45" ht="15.75" customHeight="1">
      <c r="O51" s="156"/>
      <c r="P51" s="156"/>
      <c r="Q51" s="156"/>
      <c r="R51" s="156"/>
      <c r="S51" s="156"/>
      <c r="T51" s="156"/>
      <c r="U51" s="156"/>
      <c r="V51" s="156"/>
      <c r="W51" s="156"/>
      <c r="X51" s="156"/>
      <c r="Y51" s="156"/>
      <c r="Z51" s="156"/>
      <c r="AA51" s="156"/>
      <c r="AB51" s="156"/>
      <c r="AC51" s="156"/>
      <c r="AD51" s="156"/>
      <c r="AE51" s="156"/>
      <c r="AF51" s="156"/>
      <c r="AG51" s="156"/>
      <c r="AH51" s="156"/>
      <c r="AI51" s="156"/>
      <c r="AJ51" s="156"/>
      <c r="AK51" s="156"/>
      <c r="AL51" s="156"/>
      <c r="AM51" s="156"/>
      <c r="AN51" s="156"/>
      <c r="AO51" s="156"/>
      <c r="AP51" s="156"/>
      <c r="AQ51" s="156"/>
      <c r="AR51" s="156"/>
      <c r="AS51" s="156"/>
    </row>
    <row r="52" spans="15:45" ht="15.75" customHeight="1">
      <c r="O52" s="156"/>
      <c r="P52" s="156"/>
      <c r="Q52" s="156"/>
      <c r="R52" s="156"/>
      <c r="S52" s="156"/>
      <c r="T52" s="156"/>
      <c r="U52" s="156"/>
      <c r="V52" s="156"/>
      <c r="W52" s="156"/>
      <c r="X52" s="156"/>
      <c r="Y52" s="156"/>
      <c r="Z52" s="156"/>
      <c r="AA52" s="156"/>
      <c r="AB52" s="156"/>
      <c r="AC52" s="156"/>
      <c r="AD52" s="156"/>
      <c r="AE52" s="156"/>
      <c r="AF52" s="156"/>
      <c r="AG52" s="156"/>
      <c r="AH52" s="156"/>
      <c r="AI52" s="156"/>
      <c r="AJ52" s="156"/>
      <c r="AK52" s="156"/>
      <c r="AL52" s="156"/>
      <c r="AM52" s="156"/>
      <c r="AN52" s="156"/>
      <c r="AO52" s="156"/>
      <c r="AP52" s="156"/>
      <c r="AQ52" s="156"/>
      <c r="AR52" s="156"/>
      <c r="AS52" s="156"/>
    </row>
    <row r="53" spans="15:45" ht="15.75" customHeight="1">
      <c r="O53" s="156"/>
      <c r="P53" s="156"/>
      <c r="Q53" s="156"/>
      <c r="R53" s="156"/>
      <c r="S53" s="156"/>
      <c r="T53" s="156"/>
      <c r="U53" s="156"/>
      <c r="V53" s="156"/>
      <c r="W53" s="156"/>
      <c r="X53" s="156"/>
      <c r="Y53" s="156"/>
      <c r="Z53" s="156"/>
      <c r="AA53" s="156"/>
      <c r="AB53" s="156"/>
      <c r="AC53" s="156"/>
      <c r="AD53" s="156"/>
      <c r="AE53" s="156"/>
      <c r="AF53" s="156"/>
      <c r="AG53" s="156"/>
      <c r="AH53" s="156"/>
      <c r="AI53" s="156"/>
      <c r="AJ53" s="156"/>
      <c r="AK53" s="156"/>
      <c r="AL53" s="156"/>
      <c r="AM53" s="156"/>
      <c r="AN53" s="156"/>
      <c r="AO53" s="156"/>
      <c r="AP53" s="156"/>
      <c r="AQ53" s="156"/>
      <c r="AR53" s="156"/>
      <c r="AS53" s="156"/>
    </row>
    <row r="54" spans="15:45" ht="15.75" customHeight="1">
      <c r="O54" s="156"/>
      <c r="P54" s="156"/>
      <c r="Q54" s="156"/>
      <c r="R54" s="156"/>
      <c r="S54" s="156"/>
      <c r="T54" s="156"/>
      <c r="U54" s="156"/>
      <c r="V54" s="156"/>
      <c r="W54" s="156"/>
      <c r="X54" s="156"/>
      <c r="Y54" s="156"/>
      <c r="Z54" s="156"/>
      <c r="AA54" s="156"/>
      <c r="AB54" s="156"/>
      <c r="AC54" s="156"/>
      <c r="AD54" s="156"/>
      <c r="AE54" s="156"/>
      <c r="AF54" s="156"/>
      <c r="AG54" s="156"/>
      <c r="AH54" s="156"/>
      <c r="AI54" s="156"/>
      <c r="AJ54" s="156"/>
      <c r="AK54" s="156"/>
      <c r="AL54" s="156"/>
      <c r="AM54" s="156"/>
      <c r="AN54" s="156"/>
      <c r="AO54" s="156"/>
      <c r="AP54" s="156"/>
      <c r="AQ54" s="156"/>
      <c r="AR54" s="156"/>
      <c r="AS54" s="156"/>
    </row>
    <row r="55" spans="15:45" ht="15.75" customHeight="1">
      <c r="O55" s="156"/>
      <c r="P55" s="156"/>
      <c r="Q55" s="156"/>
      <c r="R55" s="156"/>
      <c r="S55" s="156"/>
      <c r="T55" s="156"/>
      <c r="U55" s="156"/>
      <c r="V55" s="156"/>
      <c r="W55" s="156"/>
      <c r="X55" s="156"/>
      <c r="Y55" s="156"/>
      <c r="Z55" s="156"/>
      <c r="AA55" s="156"/>
      <c r="AB55" s="156"/>
      <c r="AC55" s="156"/>
      <c r="AD55" s="156"/>
      <c r="AE55" s="156"/>
      <c r="AF55" s="156"/>
      <c r="AG55" s="156"/>
      <c r="AH55" s="156"/>
      <c r="AI55" s="156"/>
      <c r="AJ55" s="156"/>
      <c r="AK55" s="156"/>
      <c r="AL55" s="156"/>
      <c r="AM55" s="156"/>
      <c r="AN55" s="156"/>
      <c r="AO55" s="156"/>
      <c r="AP55" s="156"/>
      <c r="AQ55" s="156"/>
      <c r="AR55" s="156"/>
      <c r="AS55" s="156"/>
    </row>
    <row r="56" spans="15:45" ht="15.75" customHeight="1">
      <c r="O56" s="156"/>
      <c r="P56" s="156"/>
      <c r="Q56" s="156"/>
      <c r="R56" s="156"/>
      <c r="S56" s="156"/>
      <c r="T56" s="156"/>
      <c r="U56" s="156"/>
      <c r="V56" s="156"/>
      <c r="W56" s="156"/>
      <c r="X56" s="156"/>
      <c r="Y56" s="156"/>
      <c r="Z56" s="156"/>
      <c r="AA56" s="156"/>
      <c r="AB56" s="156"/>
      <c r="AC56" s="156"/>
      <c r="AD56" s="156"/>
      <c r="AE56" s="156"/>
      <c r="AF56" s="156"/>
      <c r="AG56" s="156"/>
      <c r="AH56" s="156"/>
      <c r="AI56" s="156"/>
      <c r="AJ56" s="156"/>
      <c r="AK56" s="156"/>
      <c r="AL56" s="156"/>
      <c r="AM56" s="156"/>
      <c r="AN56" s="156"/>
      <c r="AO56" s="156"/>
      <c r="AP56" s="156"/>
      <c r="AQ56" s="156"/>
      <c r="AR56" s="156"/>
      <c r="AS56" s="156"/>
    </row>
    <row r="57" spans="15:45" ht="15.75" customHeight="1">
      <c r="O57" s="156"/>
      <c r="P57" s="156"/>
      <c r="Q57" s="156"/>
      <c r="R57" s="156"/>
      <c r="S57" s="156"/>
      <c r="T57" s="156"/>
      <c r="U57" s="156"/>
      <c r="V57" s="156"/>
      <c r="W57" s="156"/>
      <c r="X57" s="156"/>
      <c r="Y57" s="156"/>
      <c r="Z57" s="156"/>
      <c r="AA57" s="156"/>
      <c r="AB57" s="156"/>
      <c r="AC57" s="156"/>
      <c r="AD57" s="156"/>
      <c r="AE57" s="156"/>
      <c r="AF57" s="156"/>
      <c r="AG57" s="156"/>
      <c r="AH57" s="156"/>
      <c r="AI57" s="156"/>
      <c r="AJ57" s="156"/>
      <c r="AK57" s="156"/>
      <c r="AL57" s="156"/>
      <c r="AM57" s="156"/>
      <c r="AN57" s="156"/>
      <c r="AO57" s="156"/>
      <c r="AP57" s="156"/>
      <c r="AQ57" s="156"/>
      <c r="AR57" s="156"/>
      <c r="AS57" s="156"/>
    </row>
    <row r="58" spans="15:45" ht="15.75" customHeight="1">
      <c r="O58" s="156"/>
      <c r="P58" s="156"/>
      <c r="Q58" s="156"/>
      <c r="R58" s="156"/>
      <c r="S58" s="156"/>
      <c r="T58" s="156"/>
      <c r="U58" s="156"/>
      <c r="V58" s="156"/>
      <c r="W58" s="156"/>
      <c r="X58" s="156"/>
      <c r="Y58" s="156"/>
      <c r="Z58" s="156"/>
      <c r="AA58" s="156"/>
      <c r="AB58" s="156"/>
      <c r="AC58" s="156"/>
      <c r="AD58" s="156"/>
      <c r="AE58" s="156"/>
      <c r="AF58" s="156"/>
      <c r="AG58" s="156"/>
      <c r="AH58" s="156"/>
      <c r="AI58" s="156"/>
      <c r="AJ58" s="156"/>
      <c r="AK58" s="156"/>
      <c r="AL58" s="156"/>
      <c r="AM58" s="156"/>
      <c r="AN58" s="156"/>
      <c r="AO58" s="156"/>
      <c r="AP58" s="156"/>
      <c r="AQ58" s="156"/>
      <c r="AR58" s="156"/>
      <c r="AS58" s="156"/>
    </row>
    <row r="59" spans="15:45" ht="15.75" customHeight="1">
      <c r="O59" s="156"/>
      <c r="P59" s="156"/>
      <c r="Q59" s="156"/>
      <c r="R59" s="156"/>
      <c r="S59" s="156"/>
      <c r="T59" s="156"/>
      <c r="U59" s="156"/>
      <c r="V59" s="156"/>
      <c r="W59" s="156"/>
      <c r="X59" s="156"/>
      <c r="Y59" s="156"/>
      <c r="Z59" s="156"/>
      <c r="AA59" s="156"/>
      <c r="AB59" s="156"/>
      <c r="AC59" s="156"/>
      <c r="AD59" s="156"/>
      <c r="AE59" s="156"/>
      <c r="AF59" s="156"/>
      <c r="AG59" s="156"/>
      <c r="AH59" s="156"/>
      <c r="AI59" s="156"/>
      <c r="AJ59" s="156"/>
      <c r="AK59" s="156"/>
      <c r="AL59" s="156"/>
      <c r="AM59" s="156"/>
      <c r="AN59" s="156"/>
      <c r="AO59" s="156"/>
      <c r="AP59" s="156"/>
      <c r="AQ59" s="156"/>
      <c r="AR59" s="156"/>
      <c r="AS59" s="156"/>
    </row>
    <row r="60" spans="15:45" ht="15.75" customHeight="1">
      <c r="O60" s="156"/>
      <c r="P60" s="156"/>
      <c r="Q60" s="156"/>
      <c r="R60" s="156"/>
      <c r="S60" s="156"/>
      <c r="T60" s="156"/>
      <c r="U60" s="156"/>
      <c r="V60" s="156"/>
      <c r="W60" s="156"/>
      <c r="X60" s="156"/>
      <c r="Y60" s="156"/>
      <c r="Z60" s="156"/>
      <c r="AA60" s="156"/>
      <c r="AB60" s="156"/>
      <c r="AC60" s="156"/>
      <c r="AD60" s="156"/>
      <c r="AE60" s="156"/>
      <c r="AF60" s="156"/>
      <c r="AG60" s="156"/>
      <c r="AH60" s="156"/>
      <c r="AI60" s="156"/>
      <c r="AJ60" s="156"/>
      <c r="AK60" s="156"/>
      <c r="AL60" s="156"/>
      <c r="AM60" s="156"/>
      <c r="AN60" s="156"/>
      <c r="AO60" s="156"/>
      <c r="AP60" s="156"/>
      <c r="AQ60" s="156"/>
      <c r="AR60" s="156"/>
      <c r="AS60" s="156"/>
    </row>
    <row r="61" spans="15:45" ht="15.75" customHeight="1">
      <c r="O61" s="156"/>
      <c r="P61" s="156"/>
      <c r="Q61" s="156"/>
      <c r="R61" s="156"/>
      <c r="S61" s="156"/>
      <c r="T61" s="156"/>
      <c r="U61" s="156"/>
      <c r="V61" s="156"/>
      <c r="W61" s="156"/>
      <c r="X61" s="156"/>
      <c r="Y61" s="156"/>
      <c r="Z61" s="156"/>
      <c r="AA61" s="156"/>
      <c r="AB61" s="156"/>
      <c r="AC61" s="156"/>
      <c r="AD61" s="156"/>
      <c r="AE61" s="156"/>
      <c r="AF61" s="156"/>
      <c r="AG61" s="156"/>
      <c r="AH61" s="156"/>
      <c r="AI61" s="156"/>
      <c r="AJ61" s="156"/>
      <c r="AK61" s="156"/>
      <c r="AL61" s="156"/>
      <c r="AM61" s="156"/>
      <c r="AN61" s="156"/>
      <c r="AO61" s="156"/>
      <c r="AP61" s="156"/>
      <c r="AQ61" s="156"/>
      <c r="AR61" s="156"/>
      <c r="AS61" s="156"/>
    </row>
    <row r="62" spans="15:45" ht="15.75" customHeight="1">
      <c r="O62" s="156"/>
      <c r="P62" s="156"/>
      <c r="Q62" s="156"/>
      <c r="R62" s="156"/>
      <c r="S62" s="156"/>
      <c r="T62" s="156"/>
      <c r="U62" s="156"/>
      <c r="V62" s="156"/>
      <c r="W62" s="156"/>
      <c r="X62" s="156"/>
      <c r="Y62" s="156"/>
      <c r="Z62" s="156"/>
      <c r="AA62" s="156"/>
      <c r="AB62" s="156"/>
      <c r="AC62" s="156"/>
      <c r="AD62" s="156"/>
      <c r="AE62" s="156"/>
      <c r="AF62" s="156"/>
      <c r="AG62" s="156"/>
      <c r="AH62" s="156"/>
      <c r="AI62" s="156"/>
      <c r="AJ62" s="156"/>
      <c r="AK62" s="156"/>
      <c r="AL62" s="156"/>
      <c r="AM62" s="156"/>
      <c r="AN62" s="156"/>
      <c r="AO62" s="156"/>
      <c r="AP62" s="156"/>
      <c r="AQ62" s="156"/>
      <c r="AR62" s="156"/>
      <c r="AS62" s="156"/>
    </row>
    <row r="63" spans="15:45" ht="15.75" customHeight="1">
      <c r="O63" s="156"/>
      <c r="P63" s="156"/>
      <c r="Q63" s="156"/>
      <c r="R63" s="156"/>
      <c r="S63" s="156"/>
      <c r="T63" s="156"/>
      <c r="U63" s="156"/>
      <c r="V63" s="156"/>
      <c r="W63" s="156"/>
      <c r="X63" s="156"/>
      <c r="Y63" s="156"/>
      <c r="Z63" s="156"/>
      <c r="AA63" s="156"/>
      <c r="AB63" s="156"/>
      <c r="AC63" s="156"/>
      <c r="AD63" s="156"/>
      <c r="AE63" s="156"/>
      <c r="AF63" s="156"/>
      <c r="AG63" s="156"/>
      <c r="AH63" s="156"/>
      <c r="AI63" s="156"/>
      <c r="AJ63" s="156"/>
      <c r="AK63" s="156"/>
      <c r="AL63" s="156"/>
      <c r="AM63" s="156"/>
      <c r="AN63" s="156"/>
      <c r="AO63" s="156"/>
      <c r="AP63" s="156"/>
      <c r="AQ63" s="156"/>
      <c r="AR63" s="156"/>
      <c r="AS63" s="156"/>
    </row>
    <row r="64" spans="15:45" ht="15.75" customHeight="1">
      <c r="O64" s="156"/>
      <c r="P64" s="156"/>
      <c r="Q64" s="156"/>
      <c r="R64" s="156"/>
      <c r="S64" s="156"/>
      <c r="T64" s="156"/>
      <c r="U64" s="156"/>
      <c r="V64" s="156"/>
      <c r="W64" s="156"/>
      <c r="X64" s="156"/>
      <c r="Y64" s="156"/>
      <c r="Z64" s="156"/>
      <c r="AA64" s="156"/>
      <c r="AB64" s="156"/>
      <c r="AC64" s="156"/>
      <c r="AD64" s="156"/>
      <c r="AE64" s="156"/>
      <c r="AF64" s="156"/>
      <c r="AG64" s="156"/>
      <c r="AH64" s="156"/>
      <c r="AI64" s="156"/>
      <c r="AJ64" s="156"/>
      <c r="AK64" s="156"/>
      <c r="AL64" s="156"/>
      <c r="AM64" s="156"/>
      <c r="AN64" s="156"/>
      <c r="AO64" s="156"/>
      <c r="AP64" s="156"/>
      <c r="AQ64" s="156"/>
      <c r="AR64" s="156"/>
      <c r="AS64" s="156"/>
    </row>
    <row r="65" spans="15:45" ht="15.75" customHeight="1">
      <c r="O65" s="156"/>
      <c r="P65" s="156"/>
      <c r="Q65" s="156"/>
      <c r="R65" s="156"/>
      <c r="S65" s="156"/>
      <c r="T65" s="156"/>
      <c r="U65" s="156"/>
      <c r="V65" s="156"/>
      <c r="W65" s="156"/>
      <c r="X65" s="156"/>
      <c r="Y65" s="156"/>
      <c r="Z65" s="156"/>
      <c r="AA65" s="156"/>
      <c r="AB65" s="156"/>
      <c r="AC65" s="156"/>
      <c r="AD65" s="156"/>
      <c r="AE65" s="156"/>
      <c r="AF65" s="156"/>
      <c r="AG65" s="156"/>
      <c r="AH65" s="156"/>
      <c r="AI65" s="156"/>
      <c r="AJ65" s="156"/>
      <c r="AK65" s="156"/>
      <c r="AL65" s="156"/>
      <c r="AM65" s="156"/>
      <c r="AN65" s="156"/>
      <c r="AO65" s="156"/>
      <c r="AP65" s="156"/>
      <c r="AQ65" s="156"/>
      <c r="AR65" s="156"/>
      <c r="AS65" s="156"/>
    </row>
    <row r="66" spans="15:45" ht="15.75" customHeight="1">
      <c r="O66" s="156"/>
      <c r="P66" s="156"/>
      <c r="Q66" s="156"/>
      <c r="R66" s="156"/>
      <c r="S66" s="156"/>
      <c r="T66" s="156"/>
      <c r="U66" s="156"/>
      <c r="V66" s="156"/>
      <c r="W66" s="156"/>
      <c r="X66" s="156"/>
      <c r="Y66" s="156"/>
      <c r="Z66" s="156"/>
      <c r="AA66" s="156"/>
      <c r="AB66" s="156"/>
      <c r="AC66" s="156"/>
      <c r="AD66" s="156"/>
      <c r="AE66" s="156"/>
      <c r="AF66" s="156"/>
      <c r="AG66" s="156"/>
      <c r="AH66" s="156"/>
      <c r="AI66" s="156"/>
      <c r="AJ66" s="156"/>
      <c r="AK66" s="156"/>
      <c r="AL66" s="156"/>
      <c r="AM66" s="156"/>
      <c r="AN66" s="156"/>
      <c r="AO66" s="156"/>
      <c r="AP66" s="156"/>
      <c r="AQ66" s="156"/>
      <c r="AR66" s="156"/>
      <c r="AS66" s="156"/>
    </row>
    <row r="67" spans="15:45" ht="15.75" customHeight="1">
      <c r="O67" s="156"/>
      <c r="P67" s="156"/>
      <c r="Q67" s="156"/>
      <c r="R67" s="156"/>
      <c r="S67" s="156"/>
      <c r="T67" s="156"/>
      <c r="U67" s="156"/>
      <c r="V67" s="156"/>
      <c r="W67" s="156"/>
      <c r="X67" s="156"/>
      <c r="Y67" s="156"/>
      <c r="Z67" s="156"/>
      <c r="AA67" s="156"/>
      <c r="AB67" s="156"/>
      <c r="AC67" s="156"/>
      <c r="AD67" s="156"/>
      <c r="AE67" s="156"/>
      <c r="AF67" s="156"/>
      <c r="AG67" s="156"/>
      <c r="AH67" s="156"/>
      <c r="AI67" s="156"/>
      <c r="AJ67" s="156"/>
      <c r="AK67" s="156"/>
      <c r="AL67" s="156"/>
      <c r="AM67" s="156"/>
      <c r="AN67" s="156"/>
      <c r="AO67" s="156"/>
      <c r="AP67" s="156"/>
      <c r="AQ67" s="156"/>
      <c r="AR67" s="156"/>
      <c r="AS67" s="156"/>
    </row>
    <row r="68" spans="15:45" ht="15.75" customHeight="1">
      <c r="O68" s="156"/>
      <c r="P68" s="156"/>
      <c r="Q68" s="156"/>
      <c r="R68" s="156"/>
      <c r="S68" s="156"/>
      <c r="T68" s="156"/>
      <c r="U68" s="156"/>
      <c r="V68" s="156"/>
      <c r="W68" s="156"/>
      <c r="X68" s="156"/>
      <c r="Y68" s="156"/>
      <c r="Z68" s="156"/>
      <c r="AA68" s="156"/>
      <c r="AB68" s="156"/>
      <c r="AC68" s="156"/>
      <c r="AD68" s="156"/>
      <c r="AE68" s="156"/>
      <c r="AF68" s="156"/>
      <c r="AG68" s="156"/>
      <c r="AH68" s="156"/>
      <c r="AI68" s="156"/>
      <c r="AJ68" s="156"/>
      <c r="AK68" s="156"/>
      <c r="AL68" s="156"/>
      <c r="AM68" s="156"/>
      <c r="AN68" s="156"/>
      <c r="AO68" s="156"/>
      <c r="AP68" s="156"/>
      <c r="AQ68" s="156"/>
      <c r="AR68" s="156"/>
      <c r="AS68" s="156"/>
    </row>
    <row r="69" spans="15:45" ht="15.75" customHeight="1">
      <c r="O69" s="156"/>
      <c r="P69" s="156"/>
      <c r="Q69" s="156"/>
      <c r="R69" s="156"/>
      <c r="S69" s="156"/>
      <c r="T69" s="156"/>
      <c r="U69" s="156"/>
      <c r="V69" s="156"/>
      <c r="W69" s="156"/>
      <c r="X69" s="156"/>
      <c r="Y69" s="156"/>
      <c r="Z69" s="156"/>
      <c r="AA69" s="156"/>
      <c r="AB69" s="156"/>
      <c r="AC69" s="156"/>
      <c r="AD69" s="156"/>
      <c r="AE69" s="156"/>
      <c r="AF69" s="156"/>
      <c r="AG69" s="156"/>
      <c r="AH69" s="156"/>
      <c r="AI69" s="156"/>
      <c r="AJ69" s="156"/>
      <c r="AK69" s="156"/>
      <c r="AL69" s="156"/>
      <c r="AM69" s="156"/>
      <c r="AN69" s="156"/>
      <c r="AO69" s="156"/>
      <c r="AP69" s="156"/>
      <c r="AQ69" s="156"/>
      <c r="AR69" s="156"/>
      <c r="AS69" s="156"/>
    </row>
    <row r="70" spans="15:45" ht="15.75" customHeight="1">
      <c r="O70" s="156"/>
      <c r="P70" s="156"/>
      <c r="Q70" s="156"/>
      <c r="R70" s="156"/>
      <c r="S70" s="156"/>
      <c r="T70" s="156"/>
      <c r="U70" s="156"/>
      <c r="V70" s="156"/>
      <c r="W70" s="156"/>
      <c r="X70" s="156"/>
      <c r="Y70" s="156"/>
      <c r="Z70" s="156"/>
      <c r="AA70" s="156"/>
      <c r="AB70" s="156"/>
      <c r="AC70" s="156"/>
      <c r="AD70" s="156"/>
      <c r="AE70" s="156"/>
      <c r="AF70" s="156"/>
      <c r="AG70" s="156"/>
      <c r="AH70" s="156"/>
      <c r="AI70" s="156"/>
      <c r="AJ70" s="156"/>
      <c r="AK70" s="156"/>
      <c r="AL70" s="156"/>
      <c r="AM70" s="156"/>
      <c r="AN70" s="156"/>
      <c r="AO70" s="156"/>
      <c r="AP70" s="156"/>
      <c r="AQ70" s="156"/>
      <c r="AR70" s="156"/>
      <c r="AS70" s="156"/>
    </row>
    <row r="71" spans="15:45" ht="15.75" customHeight="1">
      <c r="O71" s="156"/>
      <c r="P71" s="156"/>
      <c r="Q71" s="156"/>
      <c r="R71" s="156"/>
      <c r="S71" s="156"/>
      <c r="T71" s="156"/>
      <c r="U71" s="156"/>
      <c r="V71" s="156"/>
      <c r="W71" s="156"/>
      <c r="X71" s="156"/>
      <c r="Y71" s="156"/>
      <c r="Z71" s="156"/>
      <c r="AA71" s="156"/>
      <c r="AB71" s="156"/>
      <c r="AC71" s="156"/>
      <c r="AD71" s="156"/>
      <c r="AE71" s="156"/>
      <c r="AF71" s="156"/>
      <c r="AG71" s="156"/>
      <c r="AH71" s="156"/>
      <c r="AI71" s="156"/>
      <c r="AJ71" s="156"/>
      <c r="AK71" s="156"/>
      <c r="AL71" s="156"/>
      <c r="AM71" s="156"/>
      <c r="AN71" s="156"/>
      <c r="AO71" s="156"/>
      <c r="AP71" s="156"/>
      <c r="AQ71" s="156"/>
      <c r="AR71" s="156"/>
      <c r="AS71" s="156"/>
    </row>
    <row r="72" spans="15:45" ht="15.75" customHeight="1">
      <c r="O72" s="156"/>
      <c r="P72" s="156"/>
      <c r="Q72" s="156"/>
      <c r="R72" s="156"/>
      <c r="S72" s="156"/>
      <c r="T72" s="156"/>
      <c r="U72" s="156"/>
      <c r="V72" s="156"/>
      <c r="W72" s="156"/>
      <c r="X72" s="156"/>
      <c r="Y72" s="156"/>
      <c r="Z72" s="156"/>
      <c r="AA72" s="156"/>
      <c r="AB72" s="156"/>
      <c r="AC72" s="156"/>
      <c r="AD72" s="156"/>
      <c r="AE72" s="156"/>
      <c r="AF72" s="156"/>
      <c r="AG72" s="156"/>
      <c r="AH72" s="156"/>
      <c r="AI72" s="156"/>
      <c r="AJ72" s="156"/>
      <c r="AK72" s="156"/>
      <c r="AL72" s="156"/>
      <c r="AM72" s="156"/>
      <c r="AN72" s="156"/>
      <c r="AO72" s="156"/>
      <c r="AP72" s="156"/>
      <c r="AQ72" s="156"/>
      <c r="AR72" s="156"/>
      <c r="AS72" s="156"/>
    </row>
    <row r="73" spans="15:45" ht="15.75" customHeight="1">
      <c r="O73" s="156"/>
      <c r="P73" s="156"/>
      <c r="Q73" s="156"/>
      <c r="R73" s="156"/>
      <c r="S73" s="156"/>
      <c r="T73" s="156"/>
      <c r="U73" s="156"/>
      <c r="V73" s="156"/>
      <c r="W73" s="156"/>
      <c r="X73" s="156"/>
      <c r="Y73" s="156"/>
      <c r="Z73" s="156"/>
      <c r="AA73" s="156"/>
      <c r="AB73" s="156"/>
      <c r="AC73" s="156"/>
      <c r="AD73" s="156"/>
      <c r="AE73" s="156"/>
      <c r="AF73" s="156"/>
      <c r="AG73" s="156"/>
      <c r="AH73" s="156"/>
      <c r="AI73" s="156"/>
      <c r="AJ73" s="156"/>
      <c r="AK73" s="156"/>
      <c r="AL73" s="156"/>
      <c r="AM73" s="156"/>
      <c r="AN73" s="156"/>
      <c r="AO73" s="156"/>
      <c r="AP73" s="156"/>
      <c r="AQ73" s="156"/>
      <c r="AR73" s="156"/>
      <c r="AS73" s="156"/>
    </row>
    <row r="74" spans="15:45" ht="15.75" customHeight="1">
      <c r="O74" s="156"/>
      <c r="P74" s="156"/>
      <c r="Q74" s="156"/>
      <c r="R74" s="156"/>
      <c r="S74" s="156"/>
      <c r="T74" s="156"/>
      <c r="U74" s="156"/>
      <c r="V74" s="156"/>
      <c r="W74" s="156"/>
      <c r="X74" s="156"/>
      <c r="Y74" s="156"/>
      <c r="Z74" s="156"/>
      <c r="AA74" s="156"/>
      <c r="AB74" s="156"/>
      <c r="AC74" s="156"/>
      <c r="AD74" s="156"/>
      <c r="AE74" s="156"/>
      <c r="AF74" s="156"/>
      <c r="AG74" s="156"/>
      <c r="AH74" s="156"/>
      <c r="AI74" s="156"/>
      <c r="AJ74" s="156"/>
      <c r="AK74" s="156"/>
      <c r="AL74" s="156"/>
      <c r="AM74" s="156"/>
      <c r="AN74" s="156"/>
      <c r="AO74" s="156"/>
      <c r="AP74" s="156"/>
      <c r="AQ74" s="156"/>
      <c r="AR74" s="156"/>
      <c r="AS74" s="156"/>
    </row>
    <row r="75" spans="15:45" ht="15.75" customHeight="1">
      <c r="O75" s="156"/>
      <c r="P75" s="156"/>
      <c r="Q75" s="156"/>
      <c r="R75" s="156"/>
      <c r="S75" s="156"/>
      <c r="T75" s="156"/>
      <c r="U75" s="156"/>
      <c r="V75" s="156"/>
      <c r="W75" s="156"/>
      <c r="X75" s="156"/>
      <c r="Y75" s="156"/>
      <c r="Z75" s="156"/>
      <c r="AA75" s="156"/>
      <c r="AB75" s="156"/>
      <c r="AC75" s="156"/>
      <c r="AD75" s="156"/>
      <c r="AE75" s="156"/>
      <c r="AF75" s="156"/>
      <c r="AG75" s="156"/>
      <c r="AH75" s="156"/>
      <c r="AI75" s="156"/>
      <c r="AJ75" s="156"/>
      <c r="AK75" s="156"/>
      <c r="AL75" s="156"/>
      <c r="AM75" s="156"/>
      <c r="AN75" s="156"/>
      <c r="AO75" s="156"/>
      <c r="AP75" s="156"/>
      <c r="AQ75" s="156"/>
      <c r="AR75" s="156"/>
      <c r="AS75" s="156"/>
    </row>
    <row r="76" spans="15:45" ht="15.75" customHeight="1">
      <c r="O76" s="156"/>
      <c r="P76" s="156"/>
      <c r="Q76" s="156"/>
      <c r="R76" s="156"/>
      <c r="S76" s="156"/>
      <c r="T76" s="156"/>
      <c r="U76" s="156"/>
      <c r="V76" s="156"/>
      <c r="W76" s="156"/>
      <c r="X76" s="156"/>
      <c r="Y76" s="156"/>
      <c r="Z76" s="156"/>
      <c r="AA76" s="156"/>
      <c r="AB76" s="156"/>
      <c r="AC76" s="156"/>
      <c r="AD76" s="156"/>
      <c r="AE76" s="156"/>
      <c r="AF76" s="156"/>
      <c r="AG76" s="156"/>
      <c r="AH76" s="156"/>
      <c r="AI76" s="156"/>
      <c r="AJ76" s="156"/>
      <c r="AK76" s="156"/>
      <c r="AL76" s="156"/>
      <c r="AM76" s="156"/>
      <c r="AN76" s="156"/>
      <c r="AO76" s="156"/>
      <c r="AP76" s="156"/>
      <c r="AQ76" s="156"/>
      <c r="AR76" s="156"/>
      <c r="AS76" s="156"/>
    </row>
    <row r="77" spans="15:45" ht="15.75" customHeight="1">
      <c r="O77" s="156"/>
      <c r="P77" s="156"/>
      <c r="Q77" s="156"/>
      <c r="R77" s="156"/>
      <c r="S77" s="156"/>
      <c r="T77" s="156"/>
      <c r="U77" s="156"/>
      <c r="V77" s="156"/>
      <c r="W77" s="156"/>
      <c r="X77" s="156"/>
      <c r="Y77" s="156"/>
      <c r="Z77" s="156"/>
      <c r="AA77" s="156"/>
      <c r="AB77" s="156"/>
      <c r="AC77" s="156"/>
      <c r="AD77" s="156"/>
      <c r="AE77" s="156"/>
      <c r="AF77" s="156"/>
      <c r="AG77" s="156"/>
      <c r="AH77" s="156"/>
      <c r="AI77" s="156"/>
      <c r="AJ77" s="156"/>
      <c r="AK77" s="156"/>
      <c r="AL77" s="156"/>
      <c r="AM77" s="156"/>
      <c r="AN77" s="156"/>
      <c r="AO77" s="156"/>
      <c r="AP77" s="156"/>
      <c r="AQ77" s="156"/>
      <c r="AR77" s="156"/>
      <c r="AS77" s="156"/>
    </row>
    <row r="78" spans="15:45" ht="15.75" customHeight="1">
      <c r="O78" s="156"/>
      <c r="P78" s="156"/>
      <c r="Q78" s="156"/>
      <c r="R78" s="156"/>
      <c r="S78" s="156"/>
      <c r="T78" s="156"/>
      <c r="U78" s="156"/>
      <c r="V78" s="156"/>
      <c r="W78" s="156"/>
      <c r="X78" s="156"/>
      <c r="Y78" s="156"/>
      <c r="Z78" s="156"/>
      <c r="AA78" s="156"/>
      <c r="AB78" s="156"/>
      <c r="AC78" s="156"/>
      <c r="AD78" s="156"/>
      <c r="AE78" s="156"/>
      <c r="AF78" s="156"/>
      <c r="AG78" s="156"/>
      <c r="AH78" s="156"/>
      <c r="AI78" s="156"/>
      <c r="AJ78" s="156"/>
      <c r="AK78" s="156"/>
      <c r="AL78" s="156"/>
      <c r="AM78" s="156"/>
      <c r="AN78" s="156"/>
      <c r="AO78" s="156"/>
      <c r="AP78" s="156"/>
      <c r="AQ78" s="156"/>
      <c r="AR78" s="156"/>
      <c r="AS78" s="156"/>
    </row>
    <row r="79" spans="15:45" ht="15.75" customHeight="1">
      <c r="O79" s="156"/>
      <c r="P79" s="156"/>
      <c r="Q79" s="156"/>
      <c r="R79" s="156"/>
      <c r="S79" s="156"/>
      <c r="T79" s="156"/>
      <c r="U79" s="156"/>
      <c r="V79" s="156"/>
      <c r="W79" s="156"/>
      <c r="X79" s="156"/>
      <c r="Y79" s="156"/>
      <c r="Z79" s="156"/>
      <c r="AA79" s="156"/>
      <c r="AB79" s="156"/>
      <c r="AC79" s="156"/>
      <c r="AD79" s="156"/>
      <c r="AE79" s="156"/>
      <c r="AF79" s="156"/>
      <c r="AG79" s="156"/>
      <c r="AH79" s="156"/>
      <c r="AI79" s="156"/>
      <c r="AJ79" s="156"/>
      <c r="AK79" s="156"/>
      <c r="AL79" s="156"/>
      <c r="AM79" s="156"/>
      <c r="AN79" s="156"/>
      <c r="AO79" s="156"/>
      <c r="AP79" s="156"/>
      <c r="AQ79" s="156"/>
      <c r="AR79" s="156"/>
      <c r="AS79" s="156"/>
    </row>
    <row r="80" spans="15:45" ht="15.75" customHeight="1">
      <c r="O80" s="156"/>
      <c r="P80" s="156"/>
      <c r="Q80" s="156"/>
      <c r="R80" s="156"/>
      <c r="S80" s="156"/>
      <c r="T80" s="156"/>
      <c r="U80" s="156"/>
      <c r="V80" s="156"/>
      <c r="W80" s="156"/>
      <c r="X80" s="156"/>
      <c r="Y80" s="156"/>
      <c r="Z80" s="156"/>
      <c r="AA80" s="156"/>
      <c r="AB80" s="156"/>
      <c r="AC80" s="156"/>
      <c r="AD80" s="156"/>
      <c r="AE80" s="156"/>
      <c r="AF80" s="156"/>
      <c r="AG80" s="156"/>
      <c r="AH80" s="156"/>
      <c r="AI80" s="156"/>
      <c r="AJ80" s="156"/>
      <c r="AK80" s="156"/>
      <c r="AL80" s="156"/>
      <c r="AM80" s="156"/>
      <c r="AN80" s="156"/>
      <c r="AO80" s="156"/>
      <c r="AP80" s="156"/>
      <c r="AQ80" s="156"/>
      <c r="AR80" s="156"/>
      <c r="AS80" s="156"/>
    </row>
    <row r="81" spans="15:45" ht="15.75" customHeight="1">
      <c r="O81" s="156"/>
      <c r="P81" s="156"/>
      <c r="Q81" s="156"/>
      <c r="R81" s="156"/>
      <c r="S81" s="156"/>
      <c r="T81" s="156"/>
      <c r="U81" s="156"/>
      <c r="V81" s="156"/>
      <c r="W81" s="156"/>
      <c r="X81" s="156"/>
      <c r="Y81" s="156"/>
      <c r="Z81" s="156"/>
      <c r="AA81" s="156"/>
      <c r="AB81" s="156"/>
      <c r="AC81" s="156"/>
      <c r="AD81" s="156"/>
      <c r="AE81" s="156"/>
      <c r="AF81" s="156"/>
      <c r="AG81" s="156"/>
      <c r="AH81" s="156"/>
      <c r="AI81" s="156"/>
      <c r="AJ81" s="156"/>
      <c r="AK81" s="156"/>
      <c r="AL81" s="156"/>
      <c r="AM81" s="156"/>
      <c r="AN81" s="156"/>
      <c r="AO81" s="156"/>
      <c r="AP81" s="156"/>
      <c r="AQ81" s="156"/>
      <c r="AR81" s="156"/>
      <c r="AS81" s="156"/>
    </row>
    <row r="82" spans="15:45" ht="15.75" customHeight="1">
      <c r="O82" s="156"/>
      <c r="P82" s="156"/>
      <c r="Q82" s="156"/>
      <c r="R82" s="156"/>
      <c r="S82" s="156"/>
      <c r="T82" s="156"/>
      <c r="U82" s="156"/>
      <c r="V82" s="156"/>
      <c r="W82" s="156"/>
      <c r="X82" s="156"/>
      <c r="Y82" s="156"/>
      <c r="Z82" s="156"/>
      <c r="AA82" s="156"/>
      <c r="AB82" s="156"/>
      <c r="AC82" s="156"/>
      <c r="AD82" s="156"/>
      <c r="AE82" s="156"/>
      <c r="AF82" s="156"/>
      <c r="AG82" s="156"/>
      <c r="AH82" s="156"/>
      <c r="AI82" s="156"/>
      <c r="AJ82" s="156"/>
      <c r="AK82" s="156"/>
      <c r="AL82" s="156"/>
      <c r="AM82" s="156"/>
      <c r="AN82" s="156"/>
      <c r="AO82" s="156"/>
      <c r="AP82" s="156"/>
      <c r="AQ82" s="156"/>
      <c r="AR82" s="156"/>
      <c r="AS82" s="156"/>
    </row>
    <row r="83" spans="15:45" ht="15.75" customHeight="1">
      <c r="O83" s="156"/>
      <c r="P83" s="156"/>
      <c r="Q83" s="156"/>
      <c r="R83" s="156"/>
      <c r="S83" s="156"/>
      <c r="T83" s="156"/>
      <c r="U83" s="156"/>
      <c r="V83" s="156"/>
      <c r="W83" s="156"/>
      <c r="X83" s="156"/>
      <c r="Y83" s="156"/>
      <c r="Z83" s="156"/>
      <c r="AA83" s="156"/>
      <c r="AB83" s="156"/>
      <c r="AC83" s="156"/>
      <c r="AD83" s="156"/>
      <c r="AE83" s="156"/>
      <c r="AF83" s="156"/>
      <c r="AG83" s="156"/>
      <c r="AH83" s="156"/>
      <c r="AI83" s="156"/>
      <c r="AJ83" s="156"/>
      <c r="AK83" s="156"/>
      <c r="AL83" s="156"/>
      <c r="AM83" s="156"/>
      <c r="AN83" s="156"/>
      <c r="AO83" s="156"/>
      <c r="AP83" s="156"/>
      <c r="AQ83" s="156"/>
      <c r="AR83" s="156"/>
      <c r="AS83" s="156"/>
    </row>
    <row r="84" spans="15:45" ht="15.75" customHeight="1">
      <c r="O84" s="156"/>
      <c r="P84" s="156"/>
      <c r="Q84" s="156"/>
      <c r="R84" s="156"/>
      <c r="S84" s="156"/>
      <c r="T84" s="156"/>
      <c r="U84" s="156"/>
      <c r="V84" s="156"/>
      <c r="W84" s="156"/>
      <c r="X84" s="156"/>
      <c r="Y84" s="156"/>
      <c r="Z84" s="156"/>
      <c r="AA84" s="156"/>
      <c r="AB84" s="156"/>
      <c r="AC84" s="156"/>
      <c r="AD84" s="156"/>
      <c r="AE84" s="156"/>
      <c r="AF84" s="156"/>
      <c r="AG84" s="156"/>
      <c r="AH84" s="156"/>
      <c r="AI84" s="156"/>
      <c r="AJ84" s="156"/>
      <c r="AK84" s="156"/>
      <c r="AL84" s="156"/>
      <c r="AM84" s="156"/>
      <c r="AN84" s="156"/>
      <c r="AO84" s="156"/>
      <c r="AP84" s="156"/>
      <c r="AQ84" s="156"/>
      <c r="AR84" s="156"/>
      <c r="AS84" s="156"/>
    </row>
    <row r="85" spans="15:45" ht="15.75" customHeight="1">
      <c r="O85" s="156"/>
      <c r="P85" s="156"/>
      <c r="Q85" s="156"/>
      <c r="R85" s="156"/>
      <c r="S85" s="156"/>
      <c r="T85" s="156"/>
      <c r="U85" s="156"/>
      <c r="V85" s="156"/>
      <c r="W85" s="156"/>
      <c r="X85" s="156"/>
      <c r="Y85" s="156"/>
      <c r="Z85" s="156"/>
      <c r="AA85" s="156"/>
      <c r="AB85" s="156"/>
      <c r="AC85" s="156"/>
      <c r="AD85" s="156"/>
      <c r="AE85" s="156"/>
      <c r="AF85" s="156"/>
      <c r="AG85" s="156"/>
      <c r="AH85" s="156"/>
      <c r="AI85" s="156"/>
      <c r="AJ85" s="156"/>
      <c r="AK85" s="156"/>
      <c r="AL85" s="156"/>
      <c r="AM85" s="156"/>
      <c r="AN85" s="156"/>
      <c r="AO85" s="156"/>
      <c r="AP85" s="156"/>
      <c r="AQ85" s="156"/>
      <c r="AR85" s="156"/>
      <c r="AS85" s="156"/>
    </row>
    <row r="86" spans="15:45" ht="15.75" customHeight="1">
      <c r="O86" s="156"/>
      <c r="P86" s="156"/>
      <c r="Q86" s="156"/>
      <c r="R86" s="156"/>
      <c r="S86" s="156"/>
      <c r="T86" s="156"/>
      <c r="U86" s="156"/>
      <c r="V86" s="156"/>
      <c r="W86" s="156"/>
      <c r="X86" s="156"/>
      <c r="Y86" s="156"/>
      <c r="Z86" s="156"/>
      <c r="AA86" s="156"/>
      <c r="AB86" s="156"/>
      <c r="AC86" s="156"/>
      <c r="AD86" s="156"/>
      <c r="AE86" s="156"/>
      <c r="AF86" s="156"/>
      <c r="AG86" s="156"/>
      <c r="AH86" s="156"/>
      <c r="AI86" s="156"/>
      <c r="AJ86" s="156"/>
      <c r="AK86" s="156"/>
      <c r="AL86" s="156"/>
      <c r="AM86" s="156"/>
      <c r="AN86" s="156"/>
      <c r="AO86" s="156"/>
      <c r="AP86" s="156"/>
      <c r="AQ86" s="156"/>
      <c r="AR86" s="156"/>
      <c r="AS86" s="156"/>
    </row>
    <row r="87" spans="15:45" ht="15.75" customHeight="1">
      <c r="O87" s="156"/>
      <c r="P87" s="156"/>
      <c r="Q87" s="156"/>
      <c r="R87" s="156"/>
      <c r="S87" s="156"/>
      <c r="T87" s="156"/>
      <c r="U87" s="156"/>
      <c r="V87" s="156"/>
      <c r="W87" s="156"/>
      <c r="X87" s="156"/>
      <c r="Y87" s="156"/>
      <c r="Z87" s="156"/>
      <c r="AA87" s="156"/>
      <c r="AB87" s="156"/>
      <c r="AC87" s="156"/>
      <c r="AD87" s="156"/>
      <c r="AE87" s="156"/>
      <c r="AF87" s="156"/>
      <c r="AG87" s="156"/>
      <c r="AH87" s="156"/>
      <c r="AI87" s="156"/>
      <c r="AJ87" s="156"/>
      <c r="AK87" s="156"/>
      <c r="AL87" s="156"/>
      <c r="AM87" s="156"/>
      <c r="AN87" s="156"/>
      <c r="AO87" s="156"/>
      <c r="AP87" s="156"/>
      <c r="AQ87" s="156"/>
      <c r="AR87" s="156"/>
      <c r="AS87" s="156"/>
    </row>
    <row r="88" spans="15:45" ht="15.75" customHeight="1">
      <c r="O88" s="156"/>
      <c r="P88" s="156"/>
      <c r="Q88" s="156"/>
      <c r="R88" s="156"/>
      <c r="S88" s="156"/>
      <c r="T88" s="156"/>
      <c r="U88" s="156"/>
      <c r="V88" s="156"/>
      <c r="W88" s="156"/>
      <c r="X88" s="156"/>
      <c r="Y88" s="156"/>
      <c r="Z88" s="156"/>
      <c r="AA88" s="156"/>
      <c r="AB88" s="156"/>
      <c r="AC88" s="156"/>
      <c r="AD88" s="156"/>
      <c r="AE88" s="156"/>
      <c r="AF88" s="156"/>
      <c r="AG88" s="156"/>
      <c r="AH88" s="156"/>
      <c r="AI88" s="156"/>
      <c r="AJ88" s="156"/>
      <c r="AK88" s="156"/>
      <c r="AL88" s="156"/>
      <c r="AM88" s="156"/>
      <c r="AN88" s="156"/>
      <c r="AO88" s="156"/>
      <c r="AP88" s="156"/>
      <c r="AQ88" s="156"/>
      <c r="AR88" s="156"/>
      <c r="AS88" s="156"/>
    </row>
    <row r="89" spans="15:45" ht="15.75" customHeight="1">
      <c r="O89" s="156"/>
      <c r="P89" s="156"/>
      <c r="Q89" s="156"/>
      <c r="R89" s="156"/>
      <c r="S89" s="156"/>
      <c r="T89" s="156"/>
      <c r="U89" s="156"/>
      <c r="V89" s="156"/>
      <c r="W89" s="156"/>
      <c r="X89" s="156"/>
      <c r="Y89" s="156"/>
      <c r="Z89" s="156"/>
      <c r="AA89" s="156"/>
      <c r="AB89" s="156"/>
      <c r="AC89" s="156"/>
      <c r="AD89" s="156"/>
      <c r="AE89" s="156"/>
      <c r="AF89" s="156"/>
      <c r="AG89" s="156"/>
      <c r="AH89" s="156"/>
      <c r="AI89" s="156"/>
      <c r="AJ89" s="156"/>
      <c r="AK89" s="156"/>
      <c r="AL89" s="156"/>
      <c r="AM89" s="156"/>
      <c r="AN89" s="156"/>
      <c r="AO89" s="156"/>
      <c r="AP89" s="156"/>
      <c r="AQ89" s="156"/>
      <c r="AR89" s="156"/>
      <c r="AS89" s="156"/>
    </row>
    <row r="90" spans="15:45" ht="15.75" customHeight="1">
      <c r="O90" s="156"/>
      <c r="P90" s="156"/>
      <c r="Q90" s="156"/>
      <c r="R90" s="156"/>
      <c r="S90" s="156"/>
      <c r="T90" s="156"/>
      <c r="U90" s="156"/>
      <c r="V90" s="156"/>
      <c r="W90" s="156"/>
      <c r="X90" s="156"/>
      <c r="Y90" s="156"/>
      <c r="Z90" s="156"/>
      <c r="AA90" s="156"/>
      <c r="AB90" s="156"/>
      <c r="AC90" s="156"/>
      <c r="AD90" s="156"/>
      <c r="AE90" s="156"/>
      <c r="AF90" s="156"/>
      <c r="AG90" s="156"/>
      <c r="AH90" s="156"/>
      <c r="AI90" s="156"/>
      <c r="AJ90" s="156"/>
      <c r="AK90" s="156"/>
      <c r="AL90" s="156"/>
      <c r="AM90" s="156"/>
      <c r="AN90" s="156"/>
      <c r="AO90" s="156"/>
      <c r="AP90" s="156"/>
      <c r="AQ90" s="156"/>
      <c r="AR90" s="156"/>
      <c r="AS90" s="156"/>
    </row>
    <row r="91" spans="15:45" ht="15.75" customHeight="1">
      <c r="O91" s="156"/>
      <c r="P91" s="156"/>
      <c r="Q91" s="156"/>
      <c r="R91" s="156"/>
      <c r="S91" s="156"/>
      <c r="T91" s="156"/>
      <c r="U91" s="156"/>
      <c r="V91" s="156"/>
      <c r="W91" s="156"/>
      <c r="X91" s="156"/>
      <c r="Y91" s="156"/>
      <c r="Z91" s="156"/>
      <c r="AA91" s="156"/>
      <c r="AB91" s="156"/>
      <c r="AC91" s="156"/>
      <c r="AD91" s="156"/>
      <c r="AE91" s="156"/>
      <c r="AF91" s="156"/>
      <c r="AG91" s="156"/>
      <c r="AH91" s="156"/>
      <c r="AI91" s="156"/>
      <c r="AJ91" s="156"/>
      <c r="AK91" s="156"/>
      <c r="AL91" s="156"/>
      <c r="AM91" s="156"/>
      <c r="AN91" s="156"/>
      <c r="AO91" s="156"/>
      <c r="AP91" s="156"/>
      <c r="AQ91" s="156"/>
      <c r="AR91" s="156"/>
      <c r="AS91" s="156"/>
    </row>
    <row r="92" spans="15:45" ht="15.75" customHeight="1">
      <c r="O92" s="156"/>
      <c r="P92" s="156"/>
      <c r="Q92" s="156"/>
      <c r="R92" s="156"/>
      <c r="S92" s="156"/>
      <c r="T92" s="156"/>
      <c r="U92" s="156"/>
      <c r="V92" s="156"/>
      <c r="W92" s="156"/>
      <c r="X92" s="156"/>
      <c r="Y92" s="156"/>
      <c r="Z92" s="156"/>
      <c r="AA92" s="156"/>
      <c r="AB92" s="156"/>
      <c r="AC92" s="156"/>
      <c r="AD92" s="156"/>
      <c r="AE92" s="156"/>
      <c r="AF92" s="156"/>
      <c r="AG92" s="156"/>
      <c r="AH92" s="156"/>
      <c r="AI92" s="156"/>
      <c r="AJ92" s="156"/>
      <c r="AK92" s="156"/>
      <c r="AL92" s="156"/>
      <c r="AM92" s="156"/>
      <c r="AN92" s="156"/>
      <c r="AO92" s="156"/>
      <c r="AP92" s="156"/>
      <c r="AQ92" s="156"/>
      <c r="AR92" s="156"/>
      <c r="AS92" s="156"/>
    </row>
    <row r="93" spans="15:45" ht="15.75" customHeight="1">
      <c r="O93" s="156"/>
      <c r="P93" s="156"/>
      <c r="Q93" s="156"/>
      <c r="R93" s="156"/>
      <c r="S93" s="156"/>
      <c r="T93" s="156"/>
      <c r="U93" s="156"/>
      <c r="V93" s="156"/>
      <c r="W93" s="156"/>
      <c r="X93" s="156"/>
      <c r="Y93" s="156"/>
      <c r="Z93" s="156"/>
      <c r="AA93" s="156"/>
      <c r="AB93" s="156"/>
      <c r="AC93" s="156"/>
      <c r="AD93" s="156"/>
      <c r="AE93" s="156"/>
      <c r="AF93" s="156"/>
      <c r="AG93" s="156"/>
      <c r="AH93" s="156"/>
      <c r="AI93" s="156"/>
      <c r="AJ93" s="156"/>
      <c r="AK93" s="156"/>
      <c r="AL93" s="156"/>
      <c r="AM93" s="156"/>
      <c r="AN93" s="156"/>
      <c r="AO93" s="156"/>
      <c r="AP93" s="156"/>
      <c r="AQ93" s="156"/>
      <c r="AR93" s="156"/>
      <c r="AS93" s="156"/>
    </row>
    <row r="94" spans="15:45" ht="15.75" customHeight="1">
      <c r="O94" s="156"/>
      <c r="P94" s="156"/>
      <c r="Q94" s="156"/>
      <c r="R94" s="156"/>
      <c r="S94" s="156"/>
      <c r="T94" s="156"/>
      <c r="U94" s="156"/>
      <c r="V94" s="156"/>
      <c r="W94" s="156"/>
      <c r="X94" s="156"/>
      <c r="Y94" s="156"/>
      <c r="Z94" s="156"/>
      <c r="AA94" s="156"/>
      <c r="AB94" s="156"/>
      <c r="AC94" s="156"/>
      <c r="AD94" s="156"/>
      <c r="AE94" s="156"/>
      <c r="AF94" s="156"/>
      <c r="AG94" s="156"/>
      <c r="AH94" s="156"/>
      <c r="AI94" s="156"/>
      <c r="AJ94" s="156"/>
      <c r="AK94" s="156"/>
      <c r="AL94" s="156"/>
      <c r="AM94" s="156"/>
      <c r="AN94" s="156"/>
      <c r="AO94" s="156"/>
      <c r="AP94" s="156"/>
      <c r="AQ94" s="156"/>
      <c r="AR94" s="156"/>
      <c r="AS94" s="156"/>
    </row>
    <row r="95" spans="15:45" ht="15.75" customHeight="1">
      <c r="O95" s="156"/>
      <c r="P95" s="156"/>
      <c r="Q95" s="156"/>
      <c r="R95" s="156"/>
      <c r="S95" s="156"/>
      <c r="T95" s="156"/>
      <c r="U95" s="156"/>
      <c r="V95" s="156"/>
      <c r="W95" s="156"/>
      <c r="X95" s="156"/>
      <c r="Y95" s="156"/>
      <c r="Z95" s="156"/>
      <c r="AA95" s="156"/>
      <c r="AB95" s="156"/>
      <c r="AC95" s="156"/>
      <c r="AD95" s="156"/>
      <c r="AE95" s="156"/>
      <c r="AF95" s="156"/>
      <c r="AG95" s="156"/>
      <c r="AH95" s="156"/>
      <c r="AI95" s="156"/>
      <c r="AJ95" s="156"/>
      <c r="AK95" s="156"/>
      <c r="AL95" s="156"/>
      <c r="AM95" s="156"/>
      <c r="AN95" s="156"/>
      <c r="AO95" s="156"/>
      <c r="AP95" s="156"/>
      <c r="AQ95" s="156"/>
      <c r="AR95" s="156"/>
      <c r="AS95" s="156"/>
    </row>
    <row r="96" spans="15:45" ht="15.75" customHeight="1">
      <c r="O96" s="156"/>
      <c r="P96" s="156"/>
      <c r="Q96" s="156"/>
      <c r="R96" s="156"/>
      <c r="S96" s="156"/>
      <c r="T96" s="156"/>
      <c r="U96" s="156"/>
      <c r="V96" s="156"/>
      <c r="W96" s="156"/>
      <c r="X96" s="156"/>
      <c r="Y96" s="156"/>
      <c r="Z96" s="156"/>
      <c r="AA96" s="156"/>
      <c r="AB96" s="156"/>
      <c r="AC96" s="156"/>
      <c r="AD96" s="156"/>
      <c r="AE96" s="156"/>
      <c r="AF96" s="156"/>
      <c r="AG96" s="156"/>
      <c r="AH96" s="156"/>
      <c r="AI96" s="156"/>
      <c r="AJ96" s="156"/>
      <c r="AK96" s="156"/>
      <c r="AL96" s="156"/>
      <c r="AM96" s="156"/>
      <c r="AN96" s="156"/>
      <c r="AO96" s="156"/>
      <c r="AP96" s="156"/>
      <c r="AQ96" s="156"/>
      <c r="AR96" s="156"/>
      <c r="AS96" s="156"/>
    </row>
    <row r="97" spans="15:45" ht="15.75" customHeight="1">
      <c r="O97" s="156"/>
      <c r="P97" s="156"/>
      <c r="Q97" s="156"/>
      <c r="R97" s="156"/>
      <c r="S97" s="156"/>
      <c r="T97" s="156"/>
      <c r="U97" s="156"/>
      <c r="V97" s="156"/>
      <c r="W97" s="156"/>
      <c r="X97" s="156"/>
      <c r="Y97" s="156"/>
      <c r="Z97" s="156"/>
      <c r="AA97" s="156"/>
      <c r="AB97" s="156"/>
      <c r="AC97" s="156"/>
      <c r="AD97" s="156"/>
      <c r="AE97" s="156"/>
      <c r="AF97" s="156"/>
      <c r="AG97" s="156"/>
      <c r="AH97" s="156"/>
      <c r="AI97" s="156"/>
      <c r="AJ97" s="156"/>
      <c r="AK97" s="156"/>
      <c r="AL97" s="156"/>
      <c r="AM97" s="156"/>
      <c r="AN97" s="156"/>
      <c r="AO97" s="156"/>
      <c r="AP97" s="156"/>
      <c r="AQ97" s="156"/>
      <c r="AR97" s="156"/>
      <c r="AS97" s="156"/>
    </row>
    <row r="98" spans="15:45" ht="15.75" customHeight="1">
      <c r="O98" s="156"/>
      <c r="P98" s="156"/>
      <c r="Q98" s="156"/>
      <c r="R98" s="156"/>
      <c r="S98" s="156"/>
      <c r="T98" s="156"/>
      <c r="U98" s="156"/>
      <c r="V98" s="156"/>
      <c r="W98" s="156"/>
      <c r="X98" s="156"/>
      <c r="Y98" s="156"/>
      <c r="Z98" s="156"/>
      <c r="AA98" s="156"/>
      <c r="AB98" s="156"/>
      <c r="AC98" s="156"/>
      <c r="AD98" s="156"/>
      <c r="AE98" s="156"/>
      <c r="AF98" s="156"/>
      <c r="AG98" s="156"/>
      <c r="AH98" s="156"/>
      <c r="AI98" s="156"/>
      <c r="AJ98" s="156"/>
      <c r="AK98" s="156"/>
      <c r="AL98" s="156"/>
      <c r="AM98" s="156"/>
      <c r="AN98" s="156"/>
      <c r="AO98" s="156"/>
      <c r="AP98" s="156"/>
      <c r="AQ98" s="156"/>
      <c r="AR98" s="156"/>
      <c r="AS98" s="156"/>
    </row>
    <row r="99" spans="15:45" ht="15.75" customHeight="1">
      <c r="O99" s="156"/>
      <c r="P99" s="156"/>
      <c r="Q99" s="156"/>
      <c r="R99" s="156"/>
      <c r="S99" s="156"/>
      <c r="T99" s="156"/>
      <c r="U99" s="156"/>
      <c r="V99" s="156"/>
      <c r="W99" s="156"/>
      <c r="X99" s="156"/>
      <c r="Y99" s="156"/>
      <c r="Z99" s="156"/>
      <c r="AA99" s="156"/>
      <c r="AB99" s="156"/>
      <c r="AC99" s="156"/>
      <c r="AD99" s="156"/>
      <c r="AE99" s="156"/>
      <c r="AF99" s="156"/>
      <c r="AG99" s="156"/>
      <c r="AH99" s="156"/>
      <c r="AI99" s="156"/>
      <c r="AJ99" s="156"/>
      <c r="AK99" s="156"/>
      <c r="AL99" s="156"/>
      <c r="AM99" s="156"/>
      <c r="AN99" s="156"/>
      <c r="AO99" s="156"/>
      <c r="AP99" s="156"/>
      <c r="AQ99" s="156"/>
      <c r="AR99" s="156"/>
      <c r="AS99" s="156"/>
    </row>
    <row r="100" spans="15:45" ht="15.75" customHeight="1">
      <c r="O100" s="156"/>
      <c r="P100" s="156"/>
      <c r="Q100" s="156"/>
      <c r="R100" s="156"/>
      <c r="S100" s="156"/>
      <c r="T100" s="156"/>
      <c r="U100" s="156"/>
      <c r="V100" s="156"/>
      <c r="W100" s="156"/>
      <c r="X100" s="156"/>
      <c r="Y100" s="156"/>
      <c r="Z100" s="156"/>
      <c r="AA100" s="156"/>
      <c r="AB100" s="156"/>
      <c r="AC100" s="156"/>
      <c r="AD100" s="156"/>
      <c r="AE100" s="156"/>
      <c r="AF100" s="156"/>
      <c r="AG100" s="156"/>
      <c r="AH100" s="156"/>
      <c r="AI100" s="156"/>
      <c r="AJ100" s="156"/>
      <c r="AK100" s="156"/>
      <c r="AL100" s="156"/>
      <c r="AM100" s="156"/>
      <c r="AN100" s="156"/>
      <c r="AO100" s="156"/>
      <c r="AP100" s="156"/>
      <c r="AQ100" s="156"/>
      <c r="AR100" s="156"/>
      <c r="AS100" s="156"/>
    </row>
    <row r="101" spans="15:45" ht="15.75" customHeight="1">
      <c r="O101" s="156"/>
      <c r="P101" s="156"/>
      <c r="Q101" s="156"/>
      <c r="R101" s="156"/>
      <c r="S101" s="156"/>
      <c r="T101" s="156"/>
      <c r="U101" s="156"/>
      <c r="V101" s="156"/>
      <c r="W101" s="156"/>
      <c r="X101" s="156"/>
      <c r="Y101" s="156"/>
      <c r="Z101" s="156"/>
      <c r="AA101" s="156"/>
      <c r="AB101" s="156"/>
      <c r="AC101" s="156"/>
      <c r="AD101" s="156"/>
      <c r="AE101" s="156"/>
      <c r="AF101" s="156"/>
      <c r="AG101" s="156"/>
      <c r="AH101" s="156"/>
      <c r="AI101" s="156"/>
      <c r="AJ101" s="156"/>
      <c r="AK101" s="156"/>
      <c r="AL101" s="156"/>
      <c r="AM101" s="156"/>
      <c r="AN101" s="156"/>
      <c r="AO101" s="156"/>
      <c r="AP101" s="156"/>
      <c r="AQ101" s="156"/>
      <c r="AR101" s="156"/>
      <c r="AS101" s="156"/>
    </row>
    <row r="102" spans="15:45" ht="15.75" customHeight="1">
      <c r="O102" s="156"/>
      <c r="P102" s="156"/>
      <c r="Q102" s="156"/>
      <c r="R102" s="156"/>
      <c r="S102" s="156"/>
      <c r="T102" s="156"/>
      <c r="U102" s="156"/>
      <c r="V102" s="156"/>
      <c r="W102" s="156"/>
      <c r="X102" s="156"/>
      <c r="Y102" s="156"/>
      <c r="Z102" s="156"/>
      <c r="AA102" s="156"/>
      <c r="AB102" s="156"/>
      <c r="AC102" s="156"/>
      <c r="AD102" s="156"/>
      <c r="AE102" s="156"/>
      <c r="AF102" s="156"/>
      <c r="AG102" s="156"/>
      <c r="AH102" s="156"/>
      <c r="AI102" s="156"/>
      <c r="AJ102" s="156"/>
      <c r="AK102" s="156"/>
      <c r="AL102" s="156"/>
      <c r="AM102" s="156"/>
      <c r="AN102" s="156"/>
      <c r="AO102" s="156"/>
      <c r="AP102" s="156"/>
      <c r="AQ102" s="156"/>
      <c r="AR102" s="156"/>
      <c r="AS102" s="156"/>
    </row>
    <row r="103" spans="15:45" ht="15.75" customHeight="1">
      <c r="O103" s="156"/>
      <c r="P103" s="156"/>
      <c r="Q103" s="156"/>
      <c r="R103" s="156"/>
      <c r="S103" s="156"/>
      <c r="T103" s="156"/>
      <c r="U103" s="156"/>
      <c r="V103" s="156"/>
      <c r="W103" s="156"/>
      <c r="X103" s="156"/>
      <c r="Y103" s="156"/>
      <c r="Z103" s="156"/>
      <c r="AA103" s="156"/>
      <c r="AB103" s="156"/>
      <c r="AC103" s="156"/>
      <c r="AD103" s="156"/>
      <c r="AE103" s="156"/>
      <c r="AF103" s="156"/>
      <c r="AG103" s="156"/>
      <c r="AH103" s="156"/>
      <c r="AI103" s="156"/>
      <c r="AJ103" s="156"/>
      <c r="AK103" s="156"/>
      <c r="AL103" s="156"/>
      <c r="AM103" s="156"/>
      <c r="AN103" s="156"/>
      <c r="AO103" s="156"/>
      <c r="AP103" s="156"/>
      <c r="AQ103" s="156"/>
      <c r="AR103" s="156"/>
      <c r="AS103" s="156"/>
    </row>
    <row r="104" spans="15:45" ht="15.75" customHeight="1">
      <c r="O104" s="156"/>
      <c r="P104" s="156"/>
      <c r="Q104" s="156"/>
      <c r="R104" s="156"/>
      <c r="S104" s="156"/>
      <c r="T104" s="156"/>
      <c r="U104" s="156"/>
      <c r="V104" s="156"/>
      <c r="W104" s="156"/>
      <c r="X104" s="156"/>
      <c r="Y104" s="156"/>
      <c r="Z104" s="156"/>
      <c r="AA104" s="156"/>
      <c r="AB104" s="156"/>
      <c r="AC104" s="156"/>
      <c r="AD104" s="156"/>
      <c r="AE104" s="156"/>
      <c r="AF104" s="156"/>
      <c r="AG104" s="156"/>
      <c r="AH104" s="156"/>
      <c r="AI104" s="156"/>
      <c r="AJ104" s="156"/>
      <c r="AK104" s="156"/>
      <c r="AL104" s="156"/>
      <c r="AM104" s="156"/>
      <c r="AN104" s="156"/>
      <c r="AO104" s="156"/>
      <c r="AP104" s="156"/>
      <c r="AQ104" s="156"/>
      <c r="AR104" s="156"/>
      <c r="AS104" s="156"/>
    </row>
    <row r="105" spans="15:45" ht="15.75" customHeight="1">
      <c r="O105" s="156"/>
      <c r="P105" s="156"/>
      <c r="Q105" s="156"/>
      <c r="R105" s="156"/>
      <c r="S105" s="156"/>
      <c r="T105" s="156"/>
      <c r="U105" s="156"/>
      <c r="V105" s="156"/>
      <c r="W105" s="156"/>
      <c r="X105" s="156"/>
      <c r="Y105" s="156"/>
      <c r="Z105" s="156"/>
      <c r="AA105" s="156"/>
      <c r="AB105" s="156"/>
      <c r="AC105" s="156"/>
      <c r="AD105" s="156"/>
      <c r="AE105" s="156"/>
      <c r="AF105" s="156"/>
      <c r="AG105" s="156"/>
      <c r="AH105" s="156"/>
      <c r="AI105" s="156"/>
      <c r="AJ105" s="156"/>
      <c r="AK105" s="156"/>
      <c r="AL105" s="156"/>
      <c r="AM105" s="156"/>
      <c r="AN105" s="156"/>
      <c r="AO105" s="156"/>
      <c r="AP105" s="156"/>
      <c r="AQ105" s="156"/>
      <c r="AR105" s="156"/>
      <c r="AS105" s="156"/>
    </row>
    <row r="106" spans="15:45" ht="15.75" customHeight="1">
      <c r="O106" s="156"/>
      <c r="P106" s="156"/>
      <c r="Q106" s="156"/>
      <c r="R106" s="156"/>
      <c r="S106" s="156"/>
      <c r="T106" s="156"/>
      <c r="U106" s="156"/>
      <c r="V106" s="156"/>
      <c r="W106" s="156"/>
      <c r="X106" s="156"/>
      <c r="Y106" s="156"/>
      <c r="Z106" s="156"/>
      <c r="AA106" s="156"/>
      <c r="AB106" s="156"/>
      <c r="AC106" s="156"/>
      <c r="AD106" s="156"/>
      <c r="AE106" s="156"/>
      <c r="AF106" s="156"/>
      <c r="AG106" s="156"/>
      <c r="AH106" s="156"/>
      <c r="AI106" s="156"/>
      <c r="AJ106" s="156"/>
      <c r="AK106" s="156"/>
      <c r="AL106" s="156"/>
      <c r="AM106" s="156"/>
      <c r="AN106" s="156"/>
      <c r="AO106" s="156"/>
      <c r="AP106" s="156"/>
      <c r="AQ106" s="156"/>
      <c r="AR106" s="156"/>
      <c r="AS106" s="156"/>
    </row>
    <row r="107" spans="15:45" ht="15.75" customHeight="1">
      <c r="O107" s="156"/>
      <c r="P107" s="156"/>
      <c r="Q107" s="156"/>
      <c r="R107" s="156"/>
      <c r="S107" s="156"/>
      <c r="T107" s="156"/>
      <c r="U107" s="156"/>
      <c r="V107" s="156"/>
      <c r="W107" s="156"/>
      <c r="X107" s="156"/>
      <c r="Y107" s="156"/>
      <c r="Z107" s="156"/>
      <c r="AA107" s="156"/>
      <c r="AB107" s="156"/>
      <c r="AC107" s="156"/>
      <c r="AD107" s="156"/>
      <c r="AE107" s="156"/>
      <c r="AF107" s="156"/>
      <c r="AG107" s="156"/>
      <c r="AH107" s="156"/>
      <c r="AI107" s="156"/>
      <c r="AJ107" s="156"/>
      <c r="AK107" s="156"/>
      <c r="AL107" s="156"/>
      <c r="AM107" s="156"/>
      <c r="AN107" s="156"/>
      <c r="AO107" s="156"/>
      <c r="AP107" s="156"/>
      <c r="AQ107" s="156"/>
      <c r="AR107" s="156"/>
      <c r="AS107" s="156"/>
    </row>
    <row r="108" spans="15:45" ht="15.75" customHeight="1">
      <c r="O108" s="156"/>
      <c r="P108" s="156"/>
      <c r="Q108" s="156"/>
      <c r="R108" s="156"/>
      <c r="S108" s="156"/>
      <c r="T108" s="156"/>
      <c r="U108" s="156"/>
      <c r="V108" s="156"/>
      <c r="W108" s="156"/>
      <c r="X108" s="156"/>
      <c r="Y108" s="156"/>
      <c r="Z108" s="156"/>
      <c r="AA108" s="156"/>
      <c r="AB108" s="156"/>
      <c r="AC108" s="156"/>
      <c r="AD108" s="156"/>
      <c r="AE108" s="156"/>
      <c r="AF108" s="156"/>
      <c r="AG108" s="156"/>
      <c r="AH108" s="156"/>
      <c r="AI108" s="156"/>
      <c r="AJ108" s="156"/>
      <c r="AK108" s="156"/>
      <c r="AL108" s="156"/>
      <c r="AM108" s="156"/>
      <c r="AN108" s="156"/>
      <c r="AO108" s="156"/>
      <c r="AP108" s="156"/>
      <c r="AQ108" s="156"/>
      <c r="AR108" s="156"/>
      <c r="AS108" s="156"/>
    </row>
    <row r="109" spans="15:45" ht="15.75" customHeight="1">
      <c r="O109" s="156"/>
      <c r="P109" s="156"/>
      <c r="Q109" s="156"/>
      <c r="R109" s="156"/>
      <c r="S109" s="156"/>
      <c r="T109" s="156"/>
      <c r="U109" s="156"/>
      <c r="V109" s="156"/>
      <c r="W109" s="156"/>
      <c r="X109" s="156"/>
      <c r="Y109" s="156"/>
      <c r="Z109" s="156"/>
      <c r="AA109" s="156"/>
      <c r="AB109" s="156"/>
      <c r="AC109" s="156"/>
      <c r="AD109" s="156"/>
      <c r="AE109" s="156"/>
      <c r="AF109" s="156"/>
      <c r="AG109" s="156"/>
      <c r="AH109" s="156"/>
      <c r="AI109" s="156"/>
      <c r="AJ109" s="156"/>
      <c r="AK109" s="156"/>
      <c r="AL109" s="156"/>
      <c r="AM109" s="156"/>
      <c r="AN109" s="156"/>
      <c r="AO109" s="156"/>
      <c r="AP109" s="156"/>
      <c r="AQ109" s="156"/>
      <c r="AR109" s="156"/>
      <c r="AS109" s="156"/>
    </row>
    <row r="110" spans="15:45" ht="15.75" customHeight="1">
      <c r="O110" s="156"/>
      <c r="P110" s="156"/>
      <c r="Q110" s="156"/>
      <c r="R110" s="156"/>
      <c r="S110" s="156"/>
      <c r="T110" s="156"/>
      <c r="U110" s="156"/>
      <c r="V110" s="156"/>
      <c r="W110" s="156"/>
      <c r="X110" s="156"/>
      <c r="Y110" s="156"/>
      <c r="Z110" s="156"/>
      <c r="AA110" s="156"/>
      <c r="AB110" s="156"/>
      <c r="AC110" s="156"/>
      <c r="AD110" s="156"/>
      <c r="AE110" s="156"/>
      <c r="AF110" s="156"/>
      <c r="AG110" s="156"/>
      <c r="AH110" s="156"/>
      <c r="AI110" s="156"/>
      <c r="AJ110" s="156"/>
      <c r="AK110" s="156"/>
      <c r="AL110" s="156"/>
      <c r="AM110" s="156"/>
      <c r="AN110" s="156"/>
      <c r="AO110" s="156"/>
      <c r="AP110" s="156"/>
      <c r="AQ110" s="156"/>
      <c r="AR110" s="156"/>
      <c r="AS110" s="156"/>
    </row>
    <row r="111" spans="15:45" ht="15.75" customHeight="1">
      <c r="O111" s="156"/>
      <c r="P111" s="156"/>
      <c r="Q111" s="156"/>
      <c r="R111" s="156"/>
      <c r="S111" s="156"/>
      <c r="T111" s="156"/>
      <c r="U111" s="156"/>
      <c r="V111" s="156"/>
      <c r="W111" s="156"/>
      <c r="X111" s="156"/>
      <c r="Y111" s="156"/>
      <c r="Z111" s="156"/>
      <c r="AA111" s="156"/>
      <c r="AB111" s="156"/>
      <c r="AC111" s="156"/>
      <c r="AD111" s="156"/>
      <c r="AE111" s="156"/>
      <c r="AF111" s="156"/>
      <c r="AG111" s="156"/>
      <c r="AH111" s="156"/>
      <c r="AI111" s="156"/>
      <c r="AJ111" s="156"/>
      <c r="AK111" s="156"/>
      <c r="AL111" s="156"/>
      <c r="AM111" s="156"/>
      <c r="AN111" s="156"/>
      <c r="AO111" s="156"/>
      <c r="AP111" s="156"/>
      <c r="AQ111" s="156"/>
      <c r="AR111" s="156"/>
      <c r="AS111" s="156"/>
    </row>
    <row r="112" spans="15:45" ht="15.75" customHeight="1">
      <c r="O112" s="156"/>
      <c r="P112" s="156"/>
      <c r="Q112" s="156"/>
      <c r="R112" s="156"/>
      <c r="S112" s="156"/>
      <c r="T112" s="156"/>
      <c r="U112" s="156"/>
      <c r="V112" s="156"/>
      <c r="W112" s="156"/>
      <c r="X112" s="156"/>
      <c r="Y112" s="156"/>
      <c r="Z112" s="156"/>
      <c r="AA112" s="156"/>
      <c r="AB112" s="156"/>
      <c r="AC112" s="156"/>
      <c r="AD112" s="156"/>
      <c r="AE112" s="156"/>
      <c r="AF112" s="156"/>
      <c r="AG112" s="156"/>
      <c r="AH112" s="156"/>
      <c r="AI112" s="156"/>
      <c r="AJ112" s="156"/>
      <c r="AK112" s="156"/>
      <c r="AL112" s="156"/>
      <c r="AM112" s="156"/>
      <c r="AN112" s="156"/>
      <c r="AO112" s="156"/>
      <c r="AP112" s="156"/>
      <c r="AQ112" s="156"/>
      <c r="AR112" s="156"/>
      <c r="AS112" s="156"/>
    </row>
    <row r="113" spans="15:45" ht="15.75" customHeight="1">
      <c r="O113" s="156"/>
      <c r="P113" s="156"/>
      <c r="Q113" s="156"/>
      <c r="R113" s="156"/>
      <c r="S113" s="156"/>
      <c r="T113" s="156"/>
      <c r="U113" s="156"/>
      <c r="V113" s="156"/>
      <c r="W113" s="156"/>
      <c r="X113" s="156"/>
      <c r="Y113" s="156"/>
      <c r="Z113" s="156"/>
      <c r="AA113" s="156"/>
      <c r="AB113" s="156"/>
      <c r="AC113" s="156"/>
      <c r="AD113" s="156"/>
      <c r="AE113" s="156"/>
      <c r="AF113" s="156"/>
      <c r="AG113" s="156"/>
      <c r="AH113" s="156"/>
      <c r="AI113" s="156"/>
      <c r="AJ113" s="156"/>
      <c r="AK113" s="156"/>
      <c r="AL113" s="156"/>
      <c r="AM113" s="156"/>
      <c r="AN113" s="156"/>
      <c r="AO113" s="156"/>
      <c r="AP113" s="156"/>
      <c r="AQ113" s="156"/>
      <c r="AR113" s="156"/>
      <c r="AS113" s="156"/>
    </row>
    <row r="114" spans="15:45" ht="15.75" customHeight="1">
      <c r="O114" s="156"/>
      <c r="P114" s="156"/>
      <c r="Q114" s="156"/>
      <c r="R114" s="156"/>
      <c r="S114" s="156"/>
      <c r="T114" s="156"/>
      <c r="U114" s="156"/>
      <c r="V114" s="156"/>
      <c r="W114" s="156"/>
      <c r="X114" s="156"/>
      <c r="Y114" s="156"/>
      <c r="Z114" s="156"/>
      <c r="AA114" s="156"/>
      <c r="AB114" s="156"/>
      <c r="AC114" s="156"/>
      <c r="AD114" s="156"/>
      <c r="AE114" s="156"/>
      <c r="AF114" s="156"/>
      <c r="AG114" s="156"/>
      <c r="AH114" s="156"/>
      <c r="AI114" s="156"/>
      <c r="AJ114" s="156"/>
      <c r="AK114" s="156"/>
      <c r="AL114" s="156"/>
      <c r="AM114" s="156"/>
      <c r="AN114" s="156"/>
      <c r="AO114" s="156"/>
      <c r="AP114" s="156"/>
      <c r="AQ114" s="156"/>
      <c r="AR114" s="156"/>
      <c r="AS114" s="156"/>
    </row>
    <row r="115" spans="15:45" ht="15.75" customHeight="1">
      <c r="O115" s="156"/>
      <c r="P115" s="156"/>
      <c r="Q115" s="156"/>
      <c r="R115" s="156"/>
      <c r="S115" s="156"/>
      <c r="T115" s="156"/>
      <c r="U115" s="156"/>
      <c r="V115" s="156"/>
      <c r="W115" s="156"/>
      <c r="X115" s="156"/>
      <c r="Y115" s="156"/>
      <c r="Z115" s="156"/>
      <c r="AA115" s="156"/>
      <c r="AB115" s="156"/>
      <c r="AC115" s="156"/>
      <c r="AD115" s="156"/>
      <c r="AE115" s="156"/>
      <c r="AF115" s="156"/>
      <c r="AG115" s="156"/>
      <c r="AH115" s="156"/>
      <c r="AI115" s="156"/>
      <c r="AJ115" s="156"/>
      <c r="AK115" s="156"/>
      <c r="AL115" s="156"/>
      <c r="AM115" s="156"/>
      <c r="AN115" s="156"/>
      <c r="AO115" s="156"/>
      <c r="AP115" s="156"/>
      <c r="AQ115" s="156"/>
      <c r="AR115" s="156"/>
      <c r="AS115" s="156"/>
    </row>
    <row r="116" spans="15:45" ht="15.75" customHeight="1">
      <c r="O116" s="156"/>
      <c r="P116" s="156"/>
      <c r="Q116" s="156"/>
      <c r="R116" s="156"/>
      <c r="S116" s="156"/>
      <c r="T116" s="156"/>
      <c r="U116" s="156"/>
      <c r="V116" s="156"/>
      <c r="W116" s="156"/>
      <c r="X116" s="156"/>
      <c r="Y116" s="156"/>
      <c r="Z116" s="156"/>
      <c r="AA116" s="156"/>
      <c r="AB116" s="156"/>
      <c r="AC116" s="156"/>
      <c r="AD116" s="156"/>
      <c r="AE116" s="156"/>
      <c r="AF116" s="156"/>
      <c r="AG116" s="156"/>
      <c r="AH116" s="156"/>
      <c r="AI116" s="156"/>
      <c r="AJ116" s="156"/>
      <c r="AK116" s="156"/>
      <c r="AL116" s="156"/>
      <c r="AM116" s="156"/>
      <c r="AN116" s="156"/>
      <c r="AO116" s="156"/>
      <c r="AP116" s="156"/>
      <c r="AQ116" s="156"/>
      <c r="AR116" s="156"/>
      <c r="AS116" s="156"/>
    </row>
    <row r="117" spans="15:45" ht="15.75" customHeight="1">
      <c r="O117" s="156"/>
      <c r="P117" s="156"/>
      <c r="Q117" s="156"/>
      <c r="R117" s="156"/>
      <c r="S117" s="156"/>
      <c r="T117" s="156"/>
      <c r="U117" s="156"/>
      <c r="V117" s="156"/>
      <c r="W117" s="156"/>
      <c r="X117" s="156"/>
      <c r="Y117" s="156"/>
      <c r="Z117" s="156"/>
      <c r="AA117" s="156"/>
      <c r="AB117" s="156"/>
      <c r="AC117" s="156"/>
      <c r="AD117" s="156"/>
      <c r="AE117" s="156"/>
      <c r="AF117" s="156"/>
      <c r="AG117" s="156"/>
      <c r="AH117" s="156"/>
      <c r="AI117" s="156"/>
      <c r="AJ117" s="156"/>
      <c r="AK117" s="156"/>
      <c r="AL117" s="156"/>
      <c r="AM117" s="156"/>
      <c r="AN117" s="156"/>
      <c r="AO117" s="156"/>
      <c r="AP117" s="156"/>
      <c r="AQ117" s="156"/>
      <c r="AR117" s="156"/>
      <c r="AS117" s="156"/>
    </row>
    <row r="118" spans="15:45" ht="15.75" customHeight="1">
      <c r="O118" s="156"/>
      <c r="P118" s="156"/>
      <c r="Q118" s="156"/>
      <c r="R118" s="156"/>
      <c r="S118" s="156"/>
      <c r="T118" s="156"/>
      <c r="U118" s="156"/>
      <c r="V118" s="156"/>
      <c r="W118" s="156"/>
      <c r="X118" s="156"/>
      <c r="Y118" s="156"/>
      <c r="Z118" s="156"/>
      <c r="AA118" s="156"/>
      <c r="AB118" s="156"/>
      <c r="AC118" s="156"/>
      <c r="AD118" s="156"/>
      <c r="AE118" s="156"/>
      <c r="AF118" s="156"/>
      <c r="AG118" s="156"/>
      <c r="AH118" s="156"/>
      <c r="AI118" s="156"/>
      <c r="AJ118" s="156"/>
      <c r="AK118" s="156"/>
      <c r="AL118" s="156"/>
      <c r="AM118" s="156"/>
      <c r="AN118" s="156"/>
      <c r="AO118" s="156"/>
      <c r="AP118" s="156"/>
      <c r="AQ118" s="156"/>
      <c r="AR118" s="156"/>
      <c r="AS118" s="156"/>
    </row>
    <row r="119" spans="15:45" ht="15.75" customHeight="1">
      <c r="O119" s="156"/>
      <c r="P119" s="156"/>
      <c r="Q119" s="156"/>
      <c r="R119" s="156"/>
      <c r="S119" s="156"/>
      <c r="T119" s="156"/>
      <c r="U119" s="156"/>
      <c r="V119" s="156"/>
      <c r="W119" s="156"/>
      <c r="X119" s="156"/>
      <c r="Y119" s="156"/>
      <c r="Z119" s="156"/>
      <c r="AA119" s="156"/>
      <c r="AB119" s="156"/>
      <c r="AC119" s="156"/>
      <c r="AD119" s="156"/>
      <c r="AE119" s="156"/>
      <c r="AF119" s="156"/>
      <c r="AG119" s="156"/>
      <c r="AH119" s="156"/>
      <c r="AI119" s="156"/>
      <c r="AJ119" s="156"/>
      <c r="AK119" s="156"/>
      <c r="AL119" s="156"/>
      <c r="AM119" s="156"/>
      <c r="AN119" s="156"/>
      <c r="AO119" s="156"/>
      <c r="AP119" s="156"/>
      <c r="AQ119" s="156"/>
      <c r="AR119" s="156"/>
      <c r="AS119" s="156"/>
    </row>
    <row r="120" spans="15:45" ht="15.75" customHeight="1">
      <c r="O120" s="156"/>
      <c r="P120" s="156"/>
      <c r="Q120" s="156"/>
      <c r="R120" s="156"/>
      <c r="S120" s="156"/>
      <c r="T120" s="156"/>
      <c r="U120" s="156"/>
      <c r="V120" s="156"/>
      <c r="W120" s="156"/>
      <c r="X120" s="156"/>
      <c r="Y120" s="156"/>
      <c r="Z120" s="156"/>
      <c r="AA120" s="156"/>
      <c r="AB120" s="156"/>
      <c r="AC120" s="156"/>
      <c r="AD120" s="156"/>
      <c r="AE120" s="156"/>
      <c r="AF120" s="156"/>
      <c r="AG120" s="156"/>
      <c r="AH120" s="156"/>
      <c r="AI120" s="156"/>
      <c r="AJ120" s="156"/>
      <c r="AK120" s="156"/>
      <c r="AL120" s="156"/>
      <c r="AM120" s="156"/>
      <c r="AN120" s="156"/>
      <c r="AO120" s="156"/>
      <c r="AP120" s="156"/>
      <c r="AQ120" s="156"/>
      <c r="AR120" s="156"/>
      <c r="AS120" s="156"/>
    </row>
    <row r="121" spans="15:45" ht="15.75" customHeight="1">
      <c r="O121" s="156"/>
      <c r="P121" s="156"/>
      <c r="Q121" s="156"/>
      <c r="R121" s="156"/>
      <c r="S121" s="156"/>
      <c r="T121" s="156"/>
      <c r="U121" s="156"/>
      <c r="V121" s="156"/>
      <c r="W121" s="156"/>
      <c r="X121" s="156"/>
      <c r="Y121" s="156"/>
      <c r="Z121" s="156"/>
      <c r="AA121" s="156"/>
      <c r="AB121" s="156"/>
      <c r="AC121" s="156"/>
      <c r="AD121" s="156"/>
      <c r="AE121" s="156"/>
      <c r="AF121" s="156"/>
      <c r="AG121" s="156"/>
      <c r="AH121" s="156"/>
      <c r="AI121" s="156"/>
      <c r="AJ121" s="156"/>
      <c r="AK121" s="156"/>
      <c r="AL121" s="156"/>
      <c r="AM121" s="156"/>
      <c r="AN121" s="156"/>
      <c r="AO121" s="156"/>
      <c r="AP121" s="156"/>
      <c r="AQ121" s="156"/>
      <c r="AR121" s="156"/>
      <c r="AS121" s="156"/>
    </row>
    <row r="122" spans="15:45" ht="15.75" customHeight="1">
      <c r="O122" s="156"/>
      <c r="P122" s="156"/>
      <c r="Q122" s="156"/>
      <c r="R122" s="156"/>
      <c r="S122" s="156"/>
      <c r="T122" s="156"/>
      <c r="U122" s="156"/>
      <c r="V122" s="156"/>
      <c r="W122" s="156"/>
      <c r="X122" s="156"/>
      <c r="Y122" s="156"/>
      <c r="Z122" s="156"/>
      <c r="AA122" s="156"/>
      <c r="AB122" s="156"/>
      <c r="AC122" s="156"/>
      <c r="AD122" s="156"/>
      <c r="AE122" s="156"/>
      <c r="AF122" s="156"/>
      <c r="AG122" s="156"/>
      <c r="AH122" s="156"/>
      <c r="AI122" s="156"/>
      <c r="AJ122" s="156"/>
      <c r="AK122" s="156"/>
      <c r="AL122" s="156"/>
      <c r="AM122" s="156"/>
      <c r="AN122" s="156"/>
      <c r="AO122" s="156"/>
      <c r="AP122" s="156"/>
      <c r="AQ122" s="156"/>
      <c r="AR122" s="156"/>
      <c r="AS122" s="156"/>
    </row>
    <row r="123" spans="15:45" ht="15.75" customHeight="1">
      <c r="O123" s="156"/>
      <c r="P123" s="156"/>
      <c r="Q123" s="156"/>
      <c r="R123" s="156"/>
      <c r="S123" s="156"/>
      <c r="T123" s="156"/>
      <c r="U123" s="156"/>
      <c r="V123" s="156"/>
      <c r="W123" s="156"/>
      <c r="X123" s="156"/>
      <c r="Y123" s="156"/>
      <c r="Z123" s="156"/>
      <c r="AA123" s="156"/>
      <c r="AB123" s="156"/>
      <c r="AC123" s="156"/>
      <c r="AD123" s="156"/>
      <c r="AE123" s="156"/>
      <c r="AF123" s="156"/>
      <c r="AG123" s="156"/>
      <c r="AH123" s="156"/>
      <c r="AI123" s="156"/>
      <c r="AJ123" s="156"/>
      <c r="AK123" s="156"/>
      <c r="AL123" s="156"/>
      <c r="AM123" s="156"/>
      <c r="AN123" s="156"/>
      <c r="AO123" s="156"/>
      <c r="AP123" s="156"/>
      <c r="AQ123" s="156"/>
      <c r="AR123" s="156"/>
      <c r="AS123" s="156"/>
    </row>
    <row r="124" spans="15:45" ht="15.75" customHeight="1">
      <c r="O124" s="156"/>
      <c r="P124" s="156"/>
      <c r="Q124" s="156"/>
      <c r="R124" s="156"/>
      <c r="S124" s="156"/>
      <c r="T124" s="156"/>
      <c r="U124" s="156"/>
      <c r="V124" s="156"/>
      <c r="W124" s="156"/>
      <c r="X124" s="156"/>
      <c r="Y124" s="156"/>
      <c r="Z124" s="156"/>
      <c r="AA124" s="156"/>
      <c r="AB124" s="156"/>
      <c r="AC124" s="156"/>
      <c r="AD124" s="156"/>
      <c r="AE124" s="156"/>
      <c r="AF124" s="156"/>
      <c r="AG124" s="156"/>
      <c r="AH124" s="156"/>
      <c r="AI124" s="156"/>
      <c r="AJ124" s="156"/>
      <c r="AK124" s="156"/>
      <c r="AL124" s="156"/>
      <c r="AM124" s="156"/>
      <c r="AN124" s="156"/>
      <c r="AO124" s="156"/>
      <c r="AP124" s="156"/>
      <c r="AQ124" s="156"/>
      <c r="AR124" s="156"/>
      <c r="AS124" s="156"/>
    </row>
    <row r="125" spans="15:45" ht="15.75" customHeight="1">
      <c r="O125" s="156"/>
      <c r="P125" s="156"/>
      <c r="Q125" s="156"/>
      <c r="R125" s="156"/>
      <c r="S125" s="156"/>
      <c r="T125" s="156"/>
      <c r="U125" s="156"/>
      <c r="V125" s="156"/>
      <c r="W125" s="156"/>
      <c r="X125" s="156"/>
      <c r="Y125" s="156"/>
      <c r="Z125" s="156"/>
      <c r="AA125" s="156"/>
      <c r="AB125" s="156"/>
      <c r="AC125" s="156"/>
      <c r="AD125" s="156"/>
      <c r="AE125" s="156"/>
      <c r="AF125" s="156"/>
      <c r="AG125" s="156"/>
      <c r="AH125" s="156"/>
      <c r="AI125" s="156"/>
      <c r="AJ125" s="156"/>
      <c r="AK125" s="156"/>
      <c r="AL125" s="156"/>
      <c r="AM125" s="156"/>
      <c r="AN125" s="156"/>
      <c r="AO125" s="156"/>
      <c r="AP125" s="156"/>
      <c r="AQ125" s="156"/>
      <c r="AR125" s="156"/>
      <c r="AS125" s="156"/>
    </row>
    <row r="126" spans="15:45" ht="15.75" customHeight="1">
      <c r="O126" s="156"/>
      <c r="P126" s="156"/>
      <c r="Q126" s="156"/>
      <c r="R126" s="156"/>
      <c r="S126" s="156"/>
      <c r="T126" s="156"/>
      <c r="U126" s="156"/>
      <c r="V126" s="156"/>
      <c r="W126" s="156"/>
      <c r="X126" s="156"/>
      <c r="Y126" s="156"/>
      <c r="Z126" s="156"/>
      <c r="AA126" s="156"/>
      <c r="AB126" s="156"/>
      <c r="AC126" s="156"/>
      <c r="AD126" s="156"/>
      <c r="AE126" s="156"/>
      <c r="AF126" s="156"/>
      <c r="AG126" s="156"/>
      <c r="AH126" s="156"/>
      <c r="AI126" s="156"/>
      <c r="AJ126" s="156"/>
      <c r="AK126" s="156"/>
      <c r="AL126" s="156"/>
      <c r="AM126" s="156"/>
      <c r="AN126" s="156"/>
      <c r="AO126" s="156"/>
      <c r="AP126" s="156"/>
      <c r="AQ126" s="156"/>
      <c r="AR126" s="156"/>
      <c r="AS126" s="156"/>
    </row>
    <row r="127" spans="15:45" ht="15.75" customHeight="1">
      <c r="O127" s="156"/>
      <c r="P127" s="156"/>
      <c r="Q127" s="156"/>
      <c r="R127" s="156"/>
      <c r="S127" s="156"/>
      <c r="T127" s="156"/>
      <c r="U127" s="156"/>
      <c r="V127" s="156"/>
      <c r="W127" s="156"/>
      <c r="X127" s="156"/>
      <c r="Y127" s="156"/>
      <c r="Z127" s="156"/>
      <c r="AA127" s="156"/>
      <c r="AB127" s="156"/>
      <c r="AC127" s="156"/>
      <c r="AD127" s="156"/>
      <c r="AE127" s="156"/>
      <c r="AF127" s="156"/>
      <c r="AG127" s="156"/>
      <c r="AH127" s="156"/>
      <c r="AI127" s="156"/>
      <c r="AJ127" s="156"/>
      <c r="AK127" s="156"/>
      <c r="AL127" s="156"/>
      <c r="AM127" s="156"/>
      <c r="AN127" s="156"/>
      <c r="AO127" s="156"/>
      <c r="AP127" s="156"/>
      <c r="AQ127" s="156"/>
      <c r="AR127" s="156"/>
      <c r="AS127" s="156"/>
    </row>
    <row r="128" spans="15:45" ht="15.75" customHeight="1">
      <c r="O128" s="156"/>
      <c r="P128" s="156"/>
      <c r="Q128" s="156"/>
      <c r="R128" s="156"/>
      <c r="S128" s="156"/>
      <c r="T128" s="156"/>
      <c r="U128" s="156"/>
      <c r="V128" s="156"/>
      <c r="W128" s="156"/>
      <c r="X128" s="156"/>
      <c r="Y128" s="156"/>
      <c r="Z128" s="156"/>
      <c r="AA128" s="156"/>
      <c r="AB128" s="156"/>
      <c r="AC128" s="156"/>
      <c r="AD128" s="156"/>
      <c r="AE128" s="156"/>
      <c r="AF128" s="156"/>
      <c r="AG128" s="156"/>
      <c r="AH128" s="156"/>
      <c r="AI128" s="156"/>
      <c r="AJ128" s="156"/>
      <c r="AK128" s="156"/>
      <c r="AL128" s="156"/>
      <c r="AM128" s="156"/>
      <c r="AN128" s="156"/>
      <c r="AO128" s="156"/>
      <c r="AP128" s="156"/>
      <c r="AQ128" s="156"/>
      <c r="AR128" s="156"/>
      <c r="AS128" s="156"/>
    </row>
    <row r="129" spans="15:45" ht="15.75" customHeight="1">
      <c r="O129" s="156"/>
      <c r="P129" s="156"/>
      <c r="Q129" s="156"/>
      <c r="R129" s="156"/>
      <c r="S129" s="156"/>
      <c r="T129" s="156"/>
      <c r="U129" s="156"/>
      <c r="V129" s="156"/>
      <c r="W129" s="156"/>
      <c r="X129" s="156"/>
      <c r="Y129" s="156"/>
      <c r="Z129" s="156"/>
      <c r="AA129" s="156"/>
      <c r="AB129" s="156"/>
      <c r="AC129" s="156"/>
      <c r="AD129" s="156"/>
      <c r="AE129" s="156"/>
      <c r="AF129" s="156"/>
      <c r="AG129" s="156"/>
      <c r="AH129" s="156"/>
      <c r="AI129" s="156"/>
      <c r="AJ129" s="156"/>
      <c r="AK129" s="156"/>
      <c r="AL129" s="156"/>
      <c r="AM129" s="156"/>
      <c r="AN129" s="156"/>
      <c r="AO129" s="156"/>
      <c r="AP129" s="156"/>
      <c r="AQ129" s="156"/>
      <c r="AR129" s="156"/>
      <c r="AS129" s="156"/>
    </row>
    <row r="130" spans="15:45" ht="15.75" customHeight="1">
      <c r="O130" s="156"/>
      <c r="P130" s="156"/>
      <c r="Q130" s="156"/>
      <c r="R130" s="156"/>
      <c r="S130" s="156"/>
      <c r="T130" s="156"/>
      <c r="U130" s="156"/>
      <c r="V130" s="156"/>
      <c r="W130" s="156"/>
      <c r="X130" s="156"/>
      <c r="Y130" s="156"/>
      <c r="Z130" s="156"/>
      <c r="AA130" s="156"/>
      <c r="AB130" s="156"/>
      <c r="AC130" s="156"/>
      <c r="AD130" s="156"/>
      <c r="AE130" s="156"/>
      <c r="AF130" s="156"/>
      <c r="AG130" s="156"/>
      <c r="AH130" s="156"/>
      <c r="AI130" s="156"/>
      <c r="AJ130" s="156"/>
      <c r="AK130" s="156"/>
      <c r="AL130" s="156"/>
      <c r="AM130" s="156"/>
      <c r="AN130" s="156"/>
      <c r="AO130" s="156"/>
      <c r="AP130" s="156"/>
      <c r="AQ130" s="156"/>
      <c r="AR130" s="156"/>
      <c r="AS130" s="156"/>
    </row>
    <row r="131" spans="15:45" ht="15.75" customHeight="1">
      <c r="O131" s="156"/>
      <c r="P131" s="156"/>
      <c r="Q131" s="156"/>
      <c r="R131" s="156"/>
      <c r="S131" s="156"/>
      <c r="T131" s="156"/>
      <c r="U131" s="156"/>
      <c r="V131" s="156"/>
      <c r="W131" s="156"/>
      <c r="X131" s="156"/>
      <c r="Y131" s="156"/>
      <c r="Z131" s="156"/>
      <c r="AA131" s="156"/>
      <c r="AB131" s="156"/>
      <c r="AC131" s="156"/>
      <c r="AD131" s="156"/>
      <c r="AE131" s="156"/>
      <c r="AF131" s="156"/>
      <c r="AG131" s="156"/>
      <c r="AH131" s="156"/>
      <c r="AI131" s="156"/>
      <c r="AJ131" s="156"/>
      <c r="AK131" s="156"/>
      <c r="AL131" s="156"/>
      <c r="AM131" s="156"/>
      <c r="AN131" s="156"/>
      <c r="AO131" s="156"/>
      <c r="AP131" s="156"/>
      <c r="AQ131" s="156"/>
      <c r="AR131" s="156"/>
      <c r="AS131" s="156"/>
    </row>
    <row r="132" spans="15:45" ht="15.75" customHeight="1">
      <c r="O132" s="156"/>
      <c r="P132" s="156"/>
      <c r="Q132" s="156"/>
      <c r="R132" s="156"/>
      <c r="S132" s="156"/>
      <c r="T132" s="156"/>
      <c r="U132" s="156"/>
      <c r="V132" s="156"/>
      <c r="W132" s="156"/>
      <c r="X132" s="156"/>
      <c r="Y132" s="156"/>
      <c r="Z132" s="156"/>
      <c r="AA132" s="156"/>
      <c r="AB132" s="156"/>
      <c r="AC132" s="156"/>
      <c r="AD132" s="156"/>
      <c r="AE132" s="156"/>
      <c r="AF132" s="156"/>
      <c r="AG132" s="156"/>
      <c r="AH132" s="156"/>
      <c r="AI132" s="156"/>
      <c r="AJ132" s="156"/>
      <c r="AK132" s="156"/>
      <c r="AL132" s="156"/>
      <c r="AM132" s="156"/>
      <c r="AN132" s="156"/>
      <c r="AO132" s="156"/>
      <c r="AP132" s="156"/>
      <c r="AQ132" s="156"/>
      <c r="AR132" s="156"/>
      <c r="AS132" s="156"/>
    </row>
    <row r="133" spans="15:45" ht="15.75" customHeight="1">
      <c r="O133" s="156"/>
      <c r="P133" s="156"/>
      <c r="Q133" s="156"/>
      <c r="R133" s="156"/>
      <c r="S133" s="156"/>
      <c r="T133" s="156"/>
      <c r="U133" s="156"/>
      <c r="V133" s="156"/>
      <c r="W133" s="156"/>
      <c r="X133" s="156"/>
      <c r="Y133" s="156"/>
      <c r="Z133" s="156"/>
      <c r="AA133" s="156"/>
      <c r="AB133" s="156"/>
      <c r="AC133" s="156"/>
      <c r="AD133" s="156"/>
      <c r="AE133" s="156"/>
      <c r="AF133" s="156"/>
      <c r="AG133" s="156"/>
      <c r="AH133" s="156"/>
      <c r="AI133" s="156"/>
      <c r="AJ133" s="156"/>
      <c r="AK133" s="156"/>
      <c r="AL133" s="156"/>
      <c r="AM133" s="156"/>
      <c r="AN133" s="156"/>
      <c r="AO133" s="156"/>
      <c r="AP133" s="156"/>
      <c r="AQ133" s="156"/>
      <c r="AR133" s="156"/>
      <c r="AS133" s="156"/>
    </row>
    <row r="134" spans="15:45" ht="15.75" customHeight="1">
      <c r="O134" s="156"/>
      <c r="P134" s="156"/>
      <c r="Q134" s="156"/>
      <c r="R134" s="156"/>
      <c r="S134" s="156"/>
      <c r="T134" s="156"/>
      <c r="U134" s="156"/>
      <c r="V134" s="156"/>
      <c r="W134" s="156"/>
      <c r="X134" s="156"/>
      <c r="Y134" s="156"/>
      <c r="Z134" s="156"/>
      <c r="AA134" s="156"/>
      <c r="AB134" s="156"/>
      <c r="AC134" s="156"/>
      <c r="AD134" s="156"/>
      <c r="AE134" s="156"/>
      <c r="AF134" s="156"/>
      <c r="AG134" s="156"/>
      <c r="AH134" s="156"/>
      <c r="AI134" s="156"/>
      <c r="AJ134" s="156"/>
      <c r="AK134" s="156"/>
      <c r="AL134" s="156"/>
      <c r="AM134" s="156"/>
      <c r="AN134" s="156"/>
      <c r="AO134" s="156"/>
      <c r="AP134" s="156"/>
      <c r="AQ134" s="156"/>
      <c r="AR134" s="156"/>
      <c r="AS134" s="156"/>
    </row>
    <row r="135" spans="15:45" ht="15.75" customHeight="1">
      <c r="O135" s="156"/>
      <c r="P135" s="156"/>
      <c r="Q135" s="156"/>
      <c r="R135" s="156"/>
      <c r="S135" s="156"/>
      <c r="T135" s="156"/>
      <c r="U135" s="156"/>
      <c r="V135" s="156"/>
      <c r="W135" s="156"/>
      <c r="X135" s="156"/>
      <c r="Y135" s="156"/>
      <c r="Z135" s="156"/>
      <c r="AA135" s="156"/>
      <c r="AB135" s="156"/>
      <c r="AC135" s="156"/>
      <c r="AD135" s="156"/>
      <c r="AE135" s="156"/>
      <c r="AF135" s="156"/>
      <c r="AG135" s="156"/>
      <c r="AH135" s="156"/>
      <c r="AI135" s="156"/>
      <c r="AJ135" s="156"/>
      <c r="AK135" s="156"/>
      <c r="AL135" s="156"/>
      <c r="AM135" s="156"/>
      <c r="AN135" s="156"/>
      <c r="AO135" s="156"/>
      <c r="AP135" s="156"/>
      <c r="AQ135" s="156"/>
      <c r="AR135" s="156"/>
      <c r="AS135" s="156"/>
    </row>
    <row r="136" spans="15:45" ht="15.75" customHeight="1">
      <c r="O136" s="156"/>
      <c r="P136" s="156"/>
      <c r="Q136" s="156"/>
      <c r="R136" s="156"/>
      <c r="S136" s="156"/>
      <c r="T136" s="156"/>
      <c r="U136" s="156"/>
      <c r="V136" s="156"/>
      <c r="W136" s="156"/>
      <c r="X136" s="156"/>
      <c r="Y136" s="156"/>
      <c r="Z136" s="156"/>
      <c r="AA136" s="156"/>
      <c r="AB136" s="156"/>
      <c r="AC136" s="156"/>
      <c r="AD136" s="156"/>
      <c r="AE136" s="156"/>
      <c r="AF136" s="156"/>
      <c r="AG136" s="156"/>
      <c r="AH136" s="156"/>
      <c r="AI136" s="156"/>
      <c r="AJ136" s="156"/>
      <c r="AK136" s="156"/>
      <c r="AL136" s="156"/>
      <c r="AM136" s="156"/>
      <c r="AN136" s="156"/>
      <c r="AO136" s="156"/>
      <c r="AP136" s="156"/>
      <c r="AQ136" s="156"/>
      <c r="AR136" s="156"/>
      <c r="AS136" s="156"/>
    </row>
    <row r="137" spans="15:45" ht="15.75" customHeight="1">
      <c r="O137" s="156"/>
      <c r="P137" s="156"/>
      <c r="Q137" s="156"/>
      <c r="R137" s="156"/>
      <c r="S137" s="156"/>
      <c r="T137" s="156"/>
      <c r="U137" s="156"/>
      <c r="V137" s="156"/>
      <c r="W137" s="156"/>
      <c r="X137" s="156"/>
      <c r="Y137" s="156"/>
      <c r="Z137" s="156"/>
      <c r="AA137" s="156"/>
      <c r="AB137" s="156"/>
      <c r="AC137" s="156"/>
      <c r="AD137" s="156"/>
      <c r="AE137" s="156"/>
      <c r="AF137" s="156"/>
      <c r="AG137" s="156"/>
      <c r="AH137" s="156"/>
      <c r="AI137" s="156"/>
      <c r="AJ137" s="156"/>
      <c r="AK137" s="156"/>
      <c r="AL137" s="156"/>
      <c r="AM137" s="156"/>
      <c r="AN137" s="156"/>
      <c r="AO137" s="156"/>
      <c r="AP137" s="156"/>
      <c r="AQ137" s="156"/>
      <c r="AR137" s="156"/>
      <c r="AS137" s="156"/>
    </row>
    <row r="138" spans="15:45" ht="15.75" customHeight="1">
      <c r="O138" s="156"/>
      <c r="P138" s="156"/>
      <c r="Q138" s="156"/>
      <c r="R138" s="156"/>
      <c r="S138" s="156"/>
      <c r="T138" s="156"/>
      <c r="U138" s="156"/>
      <c r="V138" s="156"/>
      <c r="W138" s="156"/>
      <c r="X138" s="156"/>
      <c r="Y138" s="156"/>
      <c r="Z138" s="156"/>
      <c r="AA138" s="156"/>
      <c r="AB138" s="156"/>
      <c r="AC138" s="156"/>
      <c r="AD138" s="156"/>
      <c r="AE138" s="156"/>
      <c r="AF138" s="156"/>
      <c r="AG138" s="156"/>
      <c r="AH138" s="156"/>
      <c r="AI138" s="156"/>
      <c r="AJ138" s="156"/>
      <c r="AK138" s="156"/>
      <c r="AL138" s="156"/>
      <c r="AM138" s="156"/>
      <c r="AN138" s="156"/>
      <c r="AO138" s="156"/>
      <c r="AP138" s="156"/>
      <c r="AQ138" s="156"/>
      <c r="AR138" s="156"/>
      <c r="AS138" s="156"/>
    </row>
    <row r="139" spans="15:45" ht="15.75" customHeight="1">
      <c r="O139" s="156"/>
      <c r="P139" s="156"/>
      <c r="Q139" s="156"/>
      <c r="R139" s="156"/>
      <c r="S139" s="156"/>
      <c r="T139" s="156"/>
      <c r="U139" s="156"/>
      <c r="V139" s="156"/>
      <c r="W139" s="156"/>
      <c r="X139" s="156"/>
      <c r="Y139" s="156"/>
      <c r="Z139" s="156"/>
      <c r="AA139" s="156"/>
      <c r="AB139" s="156"/>
      <c r="AC139" s="156"/>
      <c r="AD139" s="156"/>
      <c r="AE139" s="156"/>
      <c r="AF139" s="156"/>
      <c r="AG139" s="156"/>
      <c r="AH139" s="156"/>
      <c r="AI139" s="156"/>
      <c r="AJ139" s="156"/>
      <c r="AK139" s="156"/>
      <c r="AL139" s="156"/>
      <c r="AM139" s="156"/>
      <c r="AN139" s="156"/>
      <c r="AO139" s="156"/>
      <c r="AP139" s="156"/>
      <c r="AQ139" s="156"/>
      <c r="AR139" s="156"/>
      <c r="AS139" s="156"/>
    </row>
    <row r="140" spans="15:45" ht="15.75" customHeight="1">
      <c r="O140" s="156"/>
      <c r="P140" s="156"/>
      <c r="Q140" s="156"/>
      <c r="R140" s="156"/>
      <c r="S140" s="156"/>
      <c r="T140" s="156"/>
      <c r="U140" s="156"/>
      <c r="V140" s="156"/>
      <c r="W140" s="156"/>
      <c r="X140" s="156"/>
      <c r="Y140" s="156"/>
      <c r="Z140" s="156"/>
      <c r="AA140" s="156"/>
      <c r="AB140" s="156"/>
      <c r="AC140" s="156"/>
      <c r="AD140" s="156"/>
      <c r="AE140" s="156"/>
      <c r="AF140" s="156"/>
      <c r="AG140" s="156"/>
      <c r="AH140" s="156"/>
      <c r="AI140" s="156"/>
      <c r="AJ140" s="156"/>
      <c r="AK140" s="156"/>
      <c r="AL140" s="156"/>
      <c r="AM140" s="156"/>
      <c r="AN140" s="156"/>
      <c r="AO140" s="156"/>
      <c r="AP140" s="156"/>
      <c r="AQ140" s="156"/>
      <c r="AR140" s="156"/>
      <c r="AS140" s="156"/>
    </row>
    <row r="141" spans="15:45" ht="15.75" customHeight="1">
      <c r="O141" s="156"/>
      <c r="P141" s="156"/>
      <c r="Q141" s="156"/>
      <c r="R141" s="156"/>
      <c r="S141" s="156"/>
      <c r="T141" s="156"/>
      <c r="U141" s="156"/>
      <c r="V141" s="156"/>
      <c r="W141" s="156"/>
      <c r="X141" s="156"/>
      <c r="Y141" s="156"/>
      <c r="Z141" s="156"/>
      <c r="AA141" s="156"/>
      <c r="AB141" s="156"/>
      <c r="AC141" s="156"/>
      <c r="AD141" s="156"/>
      <c r="AE141" s="156"/>
      <c r="AF141" s="156"/>
      <c r="AG141" s="156"/>
      <c r="AH141" s="156"/>
      <c r="AI141" s="156"/>
      <c r="AJ141" s="156"/>
      <c r="AK141" s="156"/>
      <c r="AL141" s="156"/>
      <c r="AM141" s="156"/>
      <c r="AN141" s="156"/>
      <c r="AO141" s="156"/>
      <c r="AP141" s="156"/>
      <c r="AQ141" s="156"/>
      <c r="AR141" s="156"/>
      <c r="AS141" s="156"/>
    </row>
    <row r="142" spans="15:45" ht="15.75" customHeight="1">
      <c r="O142" s="156"/>
      <c r="P142" s="156"/>
      <c r="Q142" s="156"/>
      <c r="R142" s="156"/>
      <c r="S142" s="156"/>
      <c r="T142" s="156"/>
      <c r="U142" s="156"/>
      <c r="V142" s="156"/>
      <c r="W142" s="156"/>
      <c r="X142" s="156"/>
      <c r="Y142" s="156"/>
      <c r="Z142" s="156"/>
      <c r="AA142" s="156"/>
      <c r="AB142" s="156"/>
      <c r="AC142" s="156"/>
      <c r="AD142" s="156"/>
      <c r="AE142" s="156"/>
      <c r="AF142" s="156"/>
      <c r="AG142" s="156"/>
      <c r="AH142" s="156"/>
      <c r="AI142" s="156"/>
      <c r="AJ142" s="156"/>
      <c r="AK142" s="156"/>
      <c r="AL142" s="156"/>
      <c r="AM142" s="156"/>
      <c r="AN142" s="156"/>
      <c r="AO142" s="156"/>
      <c r="AP142" s="156"/>
      <c r="AQ142" s="156"/>
      <c r="AR142" s="156"/>
      <c r="AS142" s="156"/>
    </row>
    <row r="143" spans="15:45" ht="15.75" customHeight="1">
      <c r="O143" s="156"/>
      <c r="P143" s="156"/>
      <c r="Q143" s="156"/>
      <c r="R143" s="156"/>
      <c r="S143" s="156"/>
      <c r="T143" s="156"/>
      <c r="U143" s="156"/>
      <c r="V143" s="156"/>
      <c r="W143" s="156"/>
      <c r="X143" s="156"/>
      <c r="Y143" s="156"/>
      <c r="Z143" s="156"/>
      <c r="AA143" s="156"/>
      <c r="AB143" s="156"/>
      <c r="AC143" s="156"/>
      <c r="AD143" s="156"/>
      <c r="AE143" s="156"/>
      <c r="AF143" s="156"/>
      <c r="AG143" s="156"/>
      <c r="AH143" s="156"/>
      <c r="AI143" s="156"/>
      <c r="AJ143" s="156"/>
      <c r="AK143" s="156"/>
      <c r="AL143" s="156"/>
      <c r="AM143" s="156"/>
      <c r="AN143" s="156"/>
      <c r="AO143" s="156"/>
      <c r="AP143" s="156"/>
      <c r="AQ143" s="156"/>
      <c r="AR143" s="156"/>
      <c r="AS143" s="156"/>
    </row>
    <row r="144" spans="15:45" ht="15.75" customHeight="1">
      <c r="O144" s="156"/>
      <c r="P144" s="156"/>
      <c r="Q144" s="156"/>
      <c r="R144" s="156"/>
      <c r="S144" s="156"/>
      <c r="T144" s="156"/>
      <c r="U144" s="156"/>
      <c r="V144" s="156"/>
      <c r="W144" s="156"/>
      <c r="X144" s="156"/>
      <c r="Y144" s="156"/>
      <c r="Z144" s="156"/>
      <c r="AA144" s="156"/>
      <c r="AB144" s="156"/>
      <c r="AC144" s="156"/>
      <c r="AD144" s="156"/>
      <c r="AE144" s="156"/>
      <c r="AF144" s="156"/>
      <c r="AG144" s="156"/>
      <c r="AH144" s="156"/>
      <c r="AI144" s="156"/>
      <c r="AJ144" s="156"/>
      <c r="AK144" s="156"/>
      <c r="AL144" s="156"/>
      <c r="AM144" s="156"/>
      <c r="AN144" s="156"/>
      <c r="AO144" s="156"/>
      <c r="AP144" s="156"/>
      <c r="AQ144" s="156"/>
      <c r="AR144" s="156"/>
      <c r="AS144" s="156"/>
    </row>
    <row r="145" spans="15:45" ht="15.75" customHeight="1">
      <c r="O145" s="156"/>
      <c r="P145" s="156"/>
      <c r="Q145" s="156"/>
      <c r="R145" s="156"/>
      <c r="S145" s="156"/>
      <c r="T145" s="156"/>
      <c r="U145" s="156"/>
      <c r="V145" s="156"/>
      <c r="W145" s="156"/>
      <c r="X145" s="156"/>
      <c r="Y145" s="156"/>
      <c r="Z145" s="156"/>
      <c r="AA145" s="156"/>
      <c r="AB145" s="156"/>
      <c r="AC145" s="156"/>
      <c r="AD145" s="156"/>
      <c r="AE145" s="156"/>
      <c r="AF145" s="156"/>
      <c r="AG145" s="156"/>
      <c r="AH145" s="156"/>
      <c r="AI145" s="156"/>
      <c r="AJ145" s="156"/>
      <c r="AK145" s="156"/>
      <c r="AL145" s="156"/>
      <c r="AM145" s="156"/>
      <c r="AN145" s="156"/>
      <c r="AO145" s="156"/>
      <c r="AP145" s="156"/>
      <c r="AQ145" s="156"/>
      <c r="AR145" s="156"/>
      <c r="AS145" s="156"/>
    </row>
    <row r="146" spans="15:45" ht="15.75" customHeight="1">
      <c r="O146" s="156"/>
      <c r="P146" s="156"/>
      <c r="Q146" s="156"/>
      <c r="R146" s="156"/>
      <c r="S146" s="156"/>
      <c r="T146" s="156"/>
      <c r="U146" s="156"/>
      <c r="V146" s="156"/>
      <c r="W146" s="156"/>
      <c r="X146" s="156"/>
      <c r="Y146" s="156"/>
      <c r="Z146" s="156"/>
      <c r="AA146" s="156"/>
      <c r="AB146" s="156"/>
      <c r="AC146" s="156"/>
      <c r="AD146" s="156"/>
      <c r="AE146" s="156"/>
      <c r="AF146" s="156"/>
      <c r="AG146" s="156"/>
      <c r="AH146" s="156"/>
      <c r="AI146" s="156"/>
      <c r="AJ146" s="156"/>
      <c r="AK146" s="156"/>
      <c r="AL146" s="156"/>
      <c r="AM146" s="156"/>
      <c r="AN146" s="156"/>
      <c r="AO146" s="156"/>
      <c r="AP146" s="156"/>
      <c r="AQ146" s="156"/>
      <c r="AR146" s="156"/>
      <c r="AS146" s="156"/>
    </row>
    <row r="147" spans="15:45" ht="15.75" customHeight="1">
      <c r="O147" s="156"/>
      <c r="P147" s="156"/>
      <c r="Q147" s="156"/>
      <c r="R147" s="156"/>
      <c r="S147" s="156"/>
      <c r="T147" s="156"/>
      <c r="U147" s="156"/>
      <c r="V147" s="156"/>
      <c r="W147" s="156"/>
      <c r="X147" s="156"/>
      <c r="Y147" s="156"/>
      <c r="Z147" s="156"/>
      <c r="AA147" s="156"/>
      <c r="AB147" s="156"/>
      <c r="AC147" s="156"/>
      <c r="AD147" s="156"/>
      <c r="AE147" s="156"/>
      <c r="AF147" s="156"/>
      <c r="AG147" s="156"/>
      <c r="AH147" s="156"/>
      <c r="AI147" s="156"/>
      <c r="AJ147" s="156"/>
      <c r="AK147" s="156"/>
      <c r="AL147" s="156"/>
      <c r="AM147" s="156"/>
      <c r="AN147" s="156"/>
      <c r="AO147" s="156"/>
      <c r="AP147" s="156"/>
      <c r="AQ147" s="156"/>
      <c r="AR147" s="156"/>
      <c r="AS147" s="156"/>
    </row>
    <row r="148" spans="15:45" ht="15.75" customHeight="1">
      <c r="O148" s="156"/>
      <c r="P148" s="156"/>
      <c r="Q148" s="156"/>
      <c r="R148" s="156"/>
      <c r="S148" s="156"/>
      <c r="T148" s="156"/>
      <c r="U148" s="156"/>
      <c r="V148" s="156"/>
      <c r="W148" s="156"/>
      <c r="X148" s="156"/>
      <c r="Y148" s="156"/>
      <c r="Z148" s="156"/>
      <c r="AA148" s="156"/>
      <c r="AB148" s="156"/>
      <c r="AC148" s="156"/>
      <c r="AD148" s="156"/>
      <c r="AE148" s="156"/>
      <c r="AF148" s="156"/>
      <c r="AG148" s="156"/>
      <c r="AH148" s="156"/>
      <c r="AI148" s="156"/>
      <c r="AJ148" s="156"/>
      <c r="AK148" s="156"/>
      <c r="AL148" s="156"/>
      <c r="AM148" s="156"/>
      <c r="AN148" s="156"/>
      <c r="AO148" s="156"/>
      <c r="AP148" s="156"/>
      <c r="AQ148" s="156"/>
      <c r="AR148" s="156"/>
      <c r="AS148" s="156"/>
    </row>
    <row r="149" spans="15:45" ht="15.75" customHeight="1">
      <c r="O149" s="156"/>
      <c r="P149" s="156"/>
      <c r="Q149" s="156"/>
      <c r="R149" s="156"/>
      <c r="S149" s="156"/>
      <c r="T149" s="156"/>
      <c r="U149" s="156"/>
      <c r="V149" s="156"/>
      <c r="W149" s="156"/>
      <c r="X149" s="156"/>
      <c r="Y149" s="156"/>
      <c r="Z149" s="156"/>
      <c r="AA149" s="156"/>
      <c r="AB149" s="156"/>
      <c r="AC149" s="156"/>
      <c r="AD149" s="156"/>
      <c r="AE149" s="156"/>
      <c r="AF149" s="156"/>
      <c r="AG149" s="156"/>
      <c r="AH149" s="156"/>
      <c r="AI149" s="156"/>
      <c r="AJ149" s="156"/>
      <c r="AK149" s="156"/>
      <c r="AL149" s="156"/>
      <c r="AM149" s="156"/>
      <c r="AN149" s="156"/>
      <c r="AO149" s="156"/>
      <c r="AP149" s="156"/>
      <c r="AQ149" s="156"/>
      <c r="AR149" s="156"/>
      <c r="AS149" s="156"/>
    </row>
    <row r="150" spans="15:45" ht="15.75" customHeight="1">
      <c r="O150" s="156"/>
      <c r="P150" s="156"/>
      <c r="Q150" s="156"/>
      <c r="R150" s="156"/>
      <c r="S150" s="156"/>
      <c r="T150" s="156"/>
      <c r="U150" s="156"/>
      <c r="V150" s="156"/>
      <c r="W150" s="156"/>
      <c r="X150" s="156"/>
      <c r="Y150" s="156"/>
      <c r="Z150" s="156"/>
      <c r="AA150" s="156"/>
      <c r="AB150" s="156"/>
      <c r="AC150" s="156"/>
      <c r="AD150" s="156"/>
      <c r="AE150" s="156"/>
      <c r="AF150" s="156"/>
      <c r="AG150" s="156"/>
      <c r="AH150" s="156"/>
      <c r="AI150" s="156"/>
      <c r="AJ150" s="156"/>
      <c r="AK150" s="156"/>
      <c r="AL150" s="156"/>
      <c r="AM150" s="156"/>
      <c r="AN150" s="156"/>
      <c r="AO150" s="156"/>
      <c r="AP150" s="156"/>
      <c r="AQ150" s="156"/>
      <c r="AR150" s="156"/>
      <c r="AS150" s="156"/>
    </row>
    <row r="151" spans="15:45" ht="15.75" customHeight="1">
      <c r="O151" s="156"/>
      <c r="P151" s="156"/>
      <c r="Q151" s="156"/>
      <c r="R151" s="156"/>
      <c r="S151" s="156"/>
      <c r="T151" s="156"/>
      <c r="U151" s="156"/>
      <c r="V151" s="156"/>
      <c r="W151" s="156"/>
      <c r="X151" s="156"/>
      <c r="Y151" s="156"/>
      <c r="Z151" s="156"/>
      <c r="AA151" s="156"/>
      <c r="AB151" s="156"/>
      <c r="AC151" s="156"/>
      <c r="AD151" s="156"/>
      <c r="AE151" s="156"/>
      <c r="AF151" s="156"/>
      <c r="AG151" s="156"/>
      <c r="AH151" s="156"/>
      <c r="AI151" s="156"/>
      <c r="AJ151" s="156"/>
      <c r="AK151" s="156"/>
      <c r="AL151" s="156"/>
      <c r="AM151" s="156"/>
      <c r="AN151" s="156"/>
      <c r="AO151" s="156"/>
      <c r="AP151" s="156"/>
      <c r="AQ151" s="156"/>
      <c r="AR151" s="156"/>
      <c r="AS151" s="156"/>
    </row>
    <row r="152" spans="15:45" ht="15.75" customHeight="1">
      <c r="O152" s="156"/>
      <c r="P152" s="156"/>
      <c r="Q152" s="156"/>
      <c r="R152" s="156"/>
      <c r="S152" s="156"/>
      <c r="T152" s="156"/>
      <c r="U152" s="156"/>
      <c r="V152" s="156"/>
      <c r="W152" s="156"/>
      <c r="X152" s="156"/>
      <c r="Y152" s="156"/>
      <c r="Z152" s="156"/>
      <c r="AA152" s="156"/>
      <c r="AB152" s="156"/>
      <c r="AC152" s="156"/>
      <c r="AD152" s="156"/>
      <c r="AE152" s="156"/>
      <c r="AF152" s="156"/>
      <c r="AG152" s="156"/>
      <c r="AH152" s="156"/>
      <c r="AI152" s="156"/>
      <c r="AJ152" s="156"/>
      <c r="AK152" s="156"/>
      <c r="AL152" s="156"/>
      <c r="AM152" s="156"/>
      <c r="AN152" s="156"/>
      <c r="AO152" s="156"/>
      <c r="AP152" s="156"/>
      <c r="AQ152" s="156"/>
      <c r="AR152" s="156"/>
      <c r="AS152" s="156"/>
    </row>
    <row r="153" spans="15:45" ht="15.75" customHeight="1">
      <c r="O153" s="156"/>
      <c r="P153" s="156"/>
      <c r="Q153" s="156"/>
      <c r="R153" s="156"/>
      <c r="S153" s="156"/>
      <c r="T153" s="156"/>
      <c r="U153" s="156"/>
      <c r="V153" s="156"/>
      <c r="W153" s="156"/>
      <c r="X153" s="156"/>
      <c r="Y153" s="156"/>
      <c r="Z153" s="156"/>
      <c r="AA153" s="156"/>
      <c r="AB153" s="156"/>
      <c r="AC153" s="156"/>
      <c r="AD153" s="156"/>
      <c r="AE153" s="156"/>
      <c r="AF153" s="156"/>
      <c r="AG153" s="156"/>
      <c r="AH153" s="156"/>
      <c r="AI153" s="156"/>
      <c r="AJ153" s="156"/>
      <c r="AK153" s="156"/>
      <c r="AL153" s="156"/>
      <c r="AM153" s="156"/>
      <c r="AN153" s="156"/>
      <c r="AO153" s="156"/>
      <c r="AP153" s="156"/>
      <c r="AQ153" s="156"/>
      <c r="AR153" s="156"/>
      <c r="AS153" s="156"/>
    </row>
    <row r="154" spans="15:45" ht="15.75" customHeight="1">
      <c r="O154" s="156"/>
      <c r="P154" s="156"/>
      <c r="Q154" s="156"/>
      <c r="R154" s="156"/>
      <c r="S154" s="156"/>
      <c r="T154" s="156"/>
      <c r="U154" s="156"/>
      <c r="V154" s="156"/>
      <c r="W154" s="156"/>
      <c r="X154" s="156"/>
      <c r="Y154" s="156"/>
      <c r="Z154" s="156"/>
      <c r="AA154" s="156"/>
      <c r="AB154" s="156"/>
      <c r="AC154" s="156"/>
      <c r="AD154" s="156"/>
      <c r="AE154" s="156"/>
      <c r="AF154" s="156"/>
      <c r="AG154" s="156"/>
      <c r="AH154" s="156"/>
      <c r="AI154" s="156"/>
      <c r="AJ154" s="156"/>
      <c r="AK154" s="156"/>
      <c r="AL154" s="156"/>
      <c r="AM154" s="156"/>
      <c r="AN154" s="156"/>
      <c r="AO154" s="156"/>
      <c r="AP154" s="156"/>
      <c r="AQ154" s="156"/>
      <c r="AR154" s="156"/>
      <c r="AS154" s="156"/>
    </row>
    <row r="155" spans="15:45" ht="15.75" customHeight="1">
      <c r="O155" s="156"/>
      <c r="P155" s="156"/>
      <c r="Q155" s="156"/>
      <c r="R155" s="156"/>
      <c r="S155" s="156"/>
      <c r="T155" s="156"/>
      <c r="U155" s="156"/>
      <c r="V155" s="156"/>
      <c r="W155" s="156"/>
      <c r="X155" s="156"/>
      <c r="Y155" s="156"/>
      <c r="Z155" s="156"/>
      <c r="AA155" s="156"/>
      <c r="AB155" s="156"/>
      <c r="AC155" s="156"/>
      <c r="AD155" s="156"/>
      <c r="AE155" s="156"/>
      <c r="AF155" s="156"/>
      <c r="AG155" s="156"/>
      <c r="AH155" s="156"/>
      <c r="AI155" s="156"/>
      <c r="AJ155" s="156"/>
      <c r="AK155" s="156"/>
      <c r="AL155" s="156"/>
      <c r="AM155" s="156"/>
      <c r="AN155" s="156"/>
      <c r="AO155" s="156"/>
      <c r="AP155" s="156"/>
      <c r="AQ155" s="156"/>
      <c r="AR155" s="156"/>
      <c r="AS155" s="156"/>
    </row>
    <row r="156" spans="15:45" ht="15.75" customHeight="1">
      <c r="O156" s="156"/>
      <c r="P156" s="156"/>
      <c r="Q156" s="156"/>
      <c r="R156" s="156"/>
      <c r="S156" s="156"/>
      <c r="T156" s="156"/>
      <c r="U156" s="156"/>
      <c r="V156" s="156"/>
      <c r="W156" s="156"/>
      <c r="X156" s="156"/>
      <c r="Y156" s="156"/>
      <c r="Z156" s="156"/>
      <c r="AA156" s="156"/>
      <c r="AB156" s="156"/>
      <c r="AC156" s="156"/>
      <c r="AD156" s="156"/>
      <c r="AE156" s="156"/>
      <c r="AF156" s="156"/>
      <c r="AG156" s="156"/>
      <c r="AH156" s="156"/>
      <c r="AI156" s="156"/>
      <c r="AJ156" s="156"/>
      <c r="AK156" s="156"/>
      <c r="AL156" s="156"/>
      <c r="AM156" s="156"/>
      <c r="AN156" s="156"/>
      <c r="AO156" s="156"/>
      <c r="AP156" s="156"/>
      <c r="AQ156" s="156"/>
      <c r="AR156" s="156"/>
      <c r="AS156" s="156"/>
    </row>
    <row r="157" spans="15:45" ht="15.75" customHeight="1">
      <c r="O157" s="156"/>
      <c r="P157" s="156"/>
      <c r="Q157" s="156"/>
      <c r="R157" s="156"/>
      <c r="S157" s="156"/>
      <c r="T157" s="156"/>
      <c r="U157" s="156"/>
      <c r="V157" s="156"/>
      <c r="W157" s="156"/>
      <c r="X157" s="156"/>
      <c r="Y157" s="156"/>
      <c r="Z157" s="156"/>
      <c r="AA157" s="156"/>
      <c r="AB157" s="156"/>
      <c r="AC157" s="156"/>
      <c r="AD157" s="156"/>
      <c r="AE157" s="156"/>
      <c r="AF157" s="156"/>
      <c r="AG157" s="156"/>
      <c r="AH157" s="156"/>
      <c r="AI157" s="156"/>
      <c r="AJ157" s="156"/>
      <c r="AK157" s="156"/>
      <c r="AL157" s="156"/>
      <c r="AM157" s="156"/>
      <c r="AN157" s="156"/>
      <c r="AO157" s="156"/>
      <c r="AP157" s="156"/>
      <c r="AQ157" s="156"/>
      <c r="AR157" s="156"/>
      <c r="AS157" s="156"/>
    </row>
    <row r="158" spans="15:45" ht="15.75" customHeight="1">
      <c r="O158" s="156"/>
      <c r="P158" s="156"/>
      <c r="Q158" s="156"/>
      <c r="R158" s="156"/>
      <c r="S158" s="156"/>
      <c r="T158" s="156"/>
      <c r="U158" s="156"/>
      <c r="V158" s="156"/>
      <c r="W158" s="156"/>
      <c r="X158" s="156"/>
      <c r="Y158" s="156"/>
      <c r="Z158" s="156"/>
      <c r="AA158" s="156"/>
      <c r="AB158" s="156"/>
      <c r="AC158" s="156"/>
      <c r="AD158" s="156"/>
      <c r="AE158" s="156"/>
      <c r="AF158" s="156"/>
      <c r="AG158" s="156"/>
      <c r="AH158" s="156"/>
      <c r="AI158" s="156"/>
      <c r="AJ158" s="156"/>
      <c r="AK158" s="156"/>
      <c r="AL158" s="156"/>
      <c r="AM158" s="156"/>
      <c r="AN158" s="156"/>
      <c r="AO158" s="156"/>
      <c r="AP158" s="156"/>
      <c r="AQ158" s="156"/>
      <c r="AR158" s="156"/>
      <c r="AS158" s="156"/>
    </row>
    <row r="159" spans="15:45" ht="15.75" customHeight="1">
      <c r="O159" s="156"/>
      <c r="P159" s="156"/>
      <c r="Q159" s="156"/>
      <c r="R159" s="156"/>
      <c r="S159" s="156"/>
      <c r="T159" s="156"/>
      <c r="U159" s="156"/>
      <c r="V159" s="156"/>
      <c r="W159" s="156"/>
      <c r="X159" s="156"/>
      <c r="Y159" s="156"/>
      <c r="Z159" s="156"/>
      <c r="AA159" s="156"/>
      <c r="AB159" s="156"/>
      <c r="AC159" s="156"/>
      <c r="AD159" s="156"/>
      <c r="AE159" s="156"/>
      <c r="AF159" s="156"/>
      <c r="AG159" s="156"/>
      <c r="AH159" s="156"/>
      <c r="AI159" s="156"/>
      <c r="AJ159" s="156"/>
      <c r="AK159" s="156"/>
      <c r="AL159" s="156"/>
      <c r="AM159" s="156"/>
      <c r="AN159" s="156"/>
      <c r="AO159" s="156"/>
      <c r="AP159" s="156"/>
      <c r="AQ159" s="156"/>
      <c r="AR159" s="156"/>
      <c r="AS159" s="156"/>
    </row>
    <row r="160" spans="15:45" ht="15.75" customHeight="1">
      <c r="O160" s="156"/>
      <c r="P160" s="156"/>
      <c r="Q160" s="156"/>
      <c r="R160" s="156"/>
      <c r="S160" s="156"/>
      <c r="T160" s="156"/>
      <c r="U160" s="156"/>
      <c r="V160" s="156"/>
      <c r="W160" s="156"/>
      <c r="X160" s="156"/>
      <c r="Y160" s="156"/>
      <c r="Z160" s="156"/>
      <c r="AA160" s="156"/>
      <c r="AB160" s="156"/>
      <c r="AC160" s="156"/>
      <c r="AD160" s="156"/>
      <c r="AE160" s="156"/>
      <c r="AF160" s="156"/>
      <c r="AG160" s="156"/>
      <c r="AH160" s="156"/>
      <c r="AI160" s="156"/>
      <c r="AJ160" s="156"/>
      <c r="AK160" s="156"/>
      <c r="AL160" s="156"/>
      <c r="AM160" s="156"/>
      <c r="AN160" s="156"/>
      <c r="AO160" s="156"/>
      <c r="AP160" s="156"/>
      <c r="AQ160" s="156"/>
      <c r="AR160" s="156"/>
      <c r="AS160" s="156"/>
    </row>
    <row r="161" spans="15:45" ht="15.75" customHeight="1">
      <c r="O161" s="156"/>
      <c r="P161" s="156"/>
      <c r="Q161" s="156"/>
      <c r="R161" s="156"/>
      <c r="S161" s="156"/>
      <c r="T161" s="156"/>
      <c r="U161" s="156"/>
      <c r="V161" s="156"/>
      <c r="W161" s="156"/>
      <c r="X161" s="156"/>
      <c r="Y161" s="156"/>
      <c r="Z161" s="156"/>
      <c r="AA161" s="156"/>
      <c r="AB161" s="156"/>
      <c r="AC161" s="156"/>
      <c r="AD161" s="156"/>
      <c r="AE161" s="156"/>
      <c r="AF161" s="156"/>
      <c r="AG161" s="156"/>
      <c r="AH161" s="156"/>
      <c r="AI161" s="156"/>
      <c r="AJ161" s="156"/>
      <c r="AK161" s="156"/>
      <c r="AL161" s="156"/>
      <c r="AM161" s="156"/>
      <c r="AN161" s="156"/>
      <c r="AO161" s="156"/>
      <c r="AP161" s="156"/>
      <c r="AQ161" s="156"/>
      <c r="AR161" s="156"/>
      <c r="AS161" s="156"/>
    </row>
    <row r="162" spans="15:45" ht="15.75" customHeight="1">
      <c r="O162" s="156"/>
      <c r="P162" s="156"/>
      <c r="Q162" s="156"/>
      <c r="R162" s="156"/>
      <c r="S162" s="156"/>
      <c r="T162" s="156"/>
      <c r="U162" s="156"/>
      <c r="V162" s="156"/>
      <c r="W162" s="156"/>
      <c r="X162" s="156"/>
      <c r="Y162" s="156"/>
      <c r="Z162" s="156"/>
      <c r="AA162" s="156"/>
      <c r="AB162" s="156"/>
      <c r="AC162" s="156"/>
      <c r="AD162" s="156"/>
      <c r="AE162" s="156"/>
      <c r="AF162" s="156"/>
      <c r="AG162" s="156"/>
      <c r="AH162" s="156"/>
      <c r="AI162" s="156"/>
      <c r="AJ162" s="156"/>
      <c r="AK162" s="156"/>
      <c r="AL162" s="156"/>
      <c r="AM162" s="156"/>
      <c r="AN162" s="156"/>
      <c r="AO162" s="156"/>
      <c r="AP162" s="156"/>
      <c r="AQ162" s="156"/>
      <c r="AR162" s="156"/>
      <c r="AS162" s="156"/>
    </row>
    <row r="163" spans="15:45" ht="15.75" customHeight="1">
      <c r="O163" s="156"/>
      <c r="P163" s="156"/>
      <c r="Q163" s="156"/>
      <c r="R163" s="156"/>
      <c r="S163" s="156"/>
      <c r="T163" s="156"/>
      <c r="U163" s="156"/>
      <c r="V163" s="156"/>
      <c r="W163" s="156"/>
      <c r="X163" s="156"/>
      <c r="Y163" s="156"/>
      <c r="Z163" s="156"/>
      <c r="AA163" s="156"/>
      <c r="AB163" s="156"/>
      <c r="AC163" s="156"/>
      <c r="AD163" s="156"/>
      <c r="AE163" s="156"/>
      <c r="AF163" s="156"/>
      <c r="AG163" s="156"/>
      <c r="AH163" s="156"/>
      <c r="AI163" s="156"/>
      <c r="AJ163" s="156"/>
      <c r="AK163" s="156"/>
      <c r="AL163" s="156"/>
      <c r="AM163" s="156"/>
      <c r="AN163" s="156"/>
      <c r="AO163" s="156"/>
      <c r="AP163" s="156"/>
      <c r="AQ163" s="156"/>
      <c r="AR163" s="156"/>
      <c r="AS163" s="156"/>
    </row>
    <row r="164" spans="15:45" ht="15.75" customHeight="1">
      <c r="O164" s="156"/>
      <c r="P164" s="156"/>
      <c r="Q164" s="156"/>
      <c r="R164" s="156"/>
      <c r="S164" s="156"/>
      <c r="T164" s="156"/>
      <c r="U164" s="156"/>
      <c r="V164" s="156"/>
      <c r="W164" s="156"/>
      <c r="X164" s="156"/>
      <c r="Y164" s="156"/>
      <c r="Z164" s="156"/>
      <c r="AA164" s="156"/>
      <c r="AB164" s="156"/>
      <c r="AC164" s="156"/>
      <c r="AD164" s="156"/>
      <c r="AE164" s="156"/>
      <c r="AF164" s="156"/>
      <c r="AG164" s="156"/>
      <c r="AH164" s="156"/>
      <c r="AI164" s="156"/>
      <c r="AJ164" s="156"/>
      <c r="AK164" s="156"/>
      <c r="AL164" s="156"/>
      <c r="AM164" s="156"/>
      <c r="AN164" s="156"/>
      <c r="AO164" s="156"/>
      <c r="AP164" s="156"/>
      <c r="AQ164" s="156"/>
      <c r="AR164" s="156"/>
      <c r="AS164" s="156"/>
    </row>
    <row r="165" spans="15:45" ht="15.75" customHeight="1">
      <c r="O165" s="156"/>
      <c r="P165" s="156"/>
      <c r="Q165" s="156"/>
      <c r="R165" s="156"/>
      <c r="S165" s="156"/>
      <c r="T165" s="156"/>
      <c r="U165" s="156"/>
      <c r="V165" s="156"/>
      <c r="W165" s="156"/>
      <c r="X165" s="156"/>
      <c r="Y165" s="156"/>
      <c r="Z165" s="156"/>
      <c r="AA165" s="156"/>
      <c r="AB165" s="156"/>
      <c r="AC165" s="156"/>
      <c r="AD165" s="156"/>
      <c r="AE165" s="156"/>
      <c r="AF165" s="156"/>
      <c r="AG165" s="156"/>
      <c r="AH165" s="156"/>
      <c r="AI165" s="156"/>
      <c r="AJ165" s="156"/>
      <c r="AK165" s="156"/>
      <c r="AL165" s="156"/>
      <c r="AM165" s="156"/>
      <c r="AN165" s="156"/>
      <c r="AO165" s="156"/>
      <c r="AP165" s="156"/>
      <c r="AQ165" s="156"/>
      <c r="AR165" s="156"/>
      <c r="AS165" s="156"/>
    </row>
    <row r="166" spans="15:45" ht="15.75" customHeight="1">
      <c r="O166" s="156"/>
      <c r="P166" s="156"/>
      <c r="Q166" s="156"/>
      <c r="R166" s="156"/>
      <c r="S166" s="156"/>
      <c r="T166" s="156"/>
      <c r="U166" s="156"/>
      <c r="V166" s="156"/>
      <c r="W166" s="156"/>
      <c r="X166" s="156"/>
      <c r="Y166" s="156"/>
      <c r="Z166" s="156"/>
      <c r="AA166" s="156"/>
      <c r="AB166" s="156"/>
      <c r="AC166" s="156"/>
      <c r="AD166" s="156"/>
      <c r="AE166" s="156"/>
      <c r="AF166" s="156"/>
      <c r="AG166" s="156"/>
      <c r="AH166" s="156"/>
      <c r="AI166" s="156"/>
      <c r="AJ166" s="156"/>
      <c r="AK166" s="156"/>
      <c r="AL166" s="156"/>
      <c r="AM166" s="156"/>
      <c r="AN166" s="156"/>
      <c r="AO166" s="156"/>
      <c r="AP166" s="156"/>
      <c r="AQ166" s="156"/>
      <c r="AR166" s="156"/>
      <c r="AS166" s="156"/>
    </row>
    <row r="167" spans="15:45" ht="15.75" customHeight="1">
      <c r="O167" s="156"/>
      <c r="P167" s="156"/>
      <c r="Q167" s="156"/>
      <c r="R167" s="156"/>
      <c r="S167" s="156"/>
      <c r="T167" s="156"/>
      <c r="U167" s="156"/>
      <c r="V167" s="156"/>
      <c r="W167" s="156"/>
      <c r="X167" s="156"/>
      <c r="Y167" s="156"/>
      <c r="Z167" s="156"/>
      <c r="AA167" s="156"/>
      <c r="AB167" s="156"/>
      <c r="AC167" s="156"/>
      <c r="AD167" s="156"/>
      <c r="AE167" s="156"/>
      <c r="AF167" s="156"/>
      <c r="AG167" s="156"/>
      <c r="AH167" s="156"/>
      <c r="AI167" s="156"/>
      <c r="AJ167" s="156"/>
      <c r="AK167" s="156"/>
      <c r="AL167" s="156"/>
      <c r="AM167" s="156"/>
      <c r="AN167" s="156"/>
      <c r="AO167" s="156"/>
      <c r="AP167" s="156"/>
      <c r="AQ167" s="156"/>
      <c r="AR167" s="156"/>
      <c r="AS167" s="156"/>
    </row>
    <row r="168" spans="15:45" ht="15.75" customHeight="1">
      <c r="O168" s="156"/>
      <c r="P168" s="156"/>
      <c r="Q168" s="156"/>
      <c r="R168" s="156"/>
      <c r="S168" s="156"/>
      <c r="T168" s="156"/>
      <c r="U168" s="156"/>
      <c r="V168" s="156"/>
      <c r="W168" s="156"/>
      <c r="X168" s="156"/>
      <c r="Y168" s="156"/>
      <c r="Z168" s="156"/>
      <c r="AA168" s="156"/>
      <c r="AB168" s="156"/>
      <c r="AC168" s="156"/>
      <c r="AD168" s="156"/>
      <c r="AE168" s="156"/>
      <c r="AF168" s="156"/>
      <c r="AG168" s="156"/>
      <c r="AH168" s="156"/>
      <c r="AI168" s="156"/>
      <c r="AJ168" s="156"/>
      <c r="AK168" s="156"/>
      <c r="AL168" s="156"/>
      <c r="AM168" s="156"/>
      <c r="AN168" s="156"/>
      <c r="AO168" s="156"/>
      <c r="AP168" s="156"/>
      <c r="AQ168" s="156"/>
      <c r="AR168" s="156"/>
      <c r="AS168" s="156"/>
    </row>
    <row r="169" spans="15:45" ht="15.75" customHeight="1">
      <c r="O169" s="156"/>
      <c r="P169" s="156"/>
      <c r="Q169" s="156"/>
      <c r="R169" s="156"/>
      <c r="S169" s="156"/>
      <c r="T169" s="156"/>
      <c r="U169" s="156"/>
      <c r="V169" s="156"/>
      <c r="W169" s="156"/>
      <c r="X169" s="156"/>
      <c r="Y169" s="156"/>
      <c r="Z169" s="156"/>
      <c r="AA169" s="156"/>
      <c r="AB169" s="156"/>
      <c r="AC169" s="156"/>
      <c r="AD169" s="156"/>
      <c r="AE169" s="156"/>
      <c r="AF169" s="156"/>
      <c r="AG169" s="156"/>
      <c r="AH169" s="156"/>
      <c r="AI169" s="156"/>
      <c r="AJ169" s="156"/>
      <c r="AK169" s="156"/>
      <c r="AL169" s="156"/>
      <c r="AM169" s="156"/>
      <c r="AN169" s="156"/>
      <c r="AO169" s="156"/>
      <c r="AP169" s="156"/>
      <c r="AQ169" s="156"/>
      <c r="AR169" s="156"/>
      <c r="AS169" s="156"/>
    </row>
    <row r="170" spans="15:45" ht="15.75" customHeight="1">
      <c r="O170" s="156"/>
      <c r="P170" s="156"/>
      <c r="Q170" s="156"/>
      <c r="R170" s="156"/>
      <c r="S170" s="156"/>
      <c r="T170" s="156"/>
      <c r="U170" s="156"/>
      <c r="V170" s="156"/>
      <c r="W170" s="156"/>
      <c r="X170" s="156"/>
      <c r="Y170" s="156"/>
      <c r="Z170" s="156"/>
      <c r="AA170" s="156"/>
      <c r="AB170" s="156"/>
      <c r="AC170" s="156"/>
      <c r="AD170" s="156"/>
      <c r="AE170" s="156"/>
      <c r="AF170" s="156"/>
      <c r="AG170" s="156"/>
      <c r="AH170" s="156"/>
      <c r="AI170" s="156"/>
      <c r="AJ170" s="156"/>
      <c r="AK170" s="156"/>
      <c r="AL170" s="156"/>
      <c r="AM170" s="156"/>
      <c r="AN170" s="156"/>
      <c r="AO170" s="156"/>
      <c r="AP170" s="156"/>
      <c r="AQ170" s="156"/>
      <c r="AR170" s="156"/>
      <c r="AS170" s="156"/>
    </row>
    <row r="171" spans="15:45" ht="15.75" customHeight="1">
      <c r="O171" s="156"/>
      <c r="P171" s="156"/>
      <c r="Q171" s="156"/>
      <c r="R171" s="156"/>
      <c r="S171" s="156"/>
      <c r="T171" s="156"/>
      <c r="U171" s="156"/>
      <c r="V171" s="156"/>
      <c r="W171" s="156"/>
      <c r="X171" s="156"/>
      <c r="Y171" s="156"/>
      <c r="Z171" s="156"/>
      <c r="AA171" s="156"/>
      <c r="AB171" s="156"/>
      <c r="AC171" s="156"/>
      <c r="AD171" s="156"/>
      <c r="AE171" s="156"/>
      <c r="AF171" s="156"/>
      <c r="AG171" s="156"/>
      <c r="AH171" s="156"/>
      <c r="AI171" s="156"/>
      <c r="AJ171" s="156"/>
      <c r="AK171" s="156"/>
      <c r="AL171" s="156"/>
      <c r="AM171" s="156"/>
      <c r="AN171" s="156"/>
      <c r="AO171" s="156"/>
      <c r="AP171" s="156"/>
      <c r="AQ171" s="156"/>
      <c r="AR171" s="156"/>
      <c r="AS171" s="156"/>
    </row>
    <row r="172" spans="15:45" ht="15.75" customHeight="1">
      <c r="O172" s="156"/>
      <c r="P172" s="156"/>
      <c r="Q172" s="156"/>
      <c r="R172" s="156"/>
      <c r="S172" s="156"/>
      <c r="T172" s="156"/>
      <c r="U172" s="156"/>
      <c r="V172" s="156"/>
      <c r="W172" s="156"/>
      <c r="X172" s="156"/>
      <c r="Y172" s="156"/>
      <c r="Z172" s="156"/>
      <c r="AA172" s="156"/>
      <c r="AB172" s="156"/>
      <c r="AC172" s="156"/>
      <c r="AD172" s="156"/>
      <c r="AE172" s="156"/>
      <c r="AF172" s="156"/>
      <c r="AG172" s="156"/>
      <c r="AH172" s="156"/>
      <c r="AI172" s="156"/>
      <c r="AJ172" s="156"/>
      <c r="AK172" s="156"/>
      <c r="AL172" s="156"/>
      <c r="AM172" s="156"/>
      <c r="AN172" s="156"/>
      <c r="AO172" s="156"/>
      <c r="AP172" s="156"/>
      <c r="AQ172" s="156"/>
      <c r="AR172" s="156"/>
      <c r="AS172" s="156"/>
    </row>
    <row r="173" spans="15:45" ht="15.75" customHeight="1">
      <c r="O173" s="156"/>
      <c r="P173" s="156"/>
      <c r="Q173" s="156"/>
      <c r="R173" s="156"/>
      <c r="S173" s="156"/>
      <c r="T173" s="156"/>
      <c r="U173" s="156"/>
      <c r="V173" s="156"/>
      <c r="W173" s="156"/>
      <c r="X173" s="156"/>
      <c r="Y173" s="156"/>
      <c r="Z173" s="156"/>
      <c r="AA173" s="156"/>
      <c r="AB173" s="156"/>
      <c r="AC173" s="156"/>
      <c r="AD173" s="156"/>
      <c r="AE173" s="156"/>
      <c r="AF173" s="156"/>
      <c r="AG173" s="156"/>
      <c r="AH173" s="156"/>
      <c r="AI173" s="156"/>
      <c r="AJ173" s="156"/>
      <c r="AK173" s="156"/>
      <c r="AL173" s="156"/>
      <c r="AM173" s="156"/>
      <c r="AN173" s="156"/>
      <c r="AO173" s="156"/>
      <c r="AP173" s="156"/>
      <c r="AQ173" s="156"/>
      <c r="AR173" s="156"/>
      <c r="AS173" s="156"/>
    </row>
    <row r="174" spans="15:45" ht="15.75" customHeight="1">
      <c r="O174" s="156"/>
      <c r="P174" s="156"/>
      <c r="Q174" s="156"/>
      <c r="R174" s="156"/>
      <c r="S174" s="156"/>
      <c r="T174" s="156"/>
      <c r="U174" s="156"/>
      <c r="V174" s="156"/>
      <c r="W174" s="156"/>
      <c r="X174" s="156"/>
      <c r="Y174" s="156"/>
      <c r="Z174" s="156"/>
      <c r="AA174" s="156"/>
      <c r="AB174" s="156"/>
      <c r="AC174" s="156"/>
      <c r="AD174" s="156"/>
      <c r="AE174" s="156"/>
      <c r="AF174" s="156"/>
      <c r="AG174" s="156"/>
      <c r="AH174" s="156"/>
      <c r="AI174" s="156"/>
      <c r="AJ174" s="156"/>
      <c r="AK174" s="156"/>
      <c r="AL174" s="156"/>
      <c r="AM174" s="156"/>
      <c r="AN174" s="156"/>
      <c r="AO174" s="156"/>
      <c r="AP174" s="156"/>
      <c r="AQ174" s="156"/>
      <c r="AR174" s="156"/>
      <c r="AS174" s="156"/>
    </row>
    <row r="175" spans="15:45" ht="15.75" customHeight="1">
      <c r="O175" s="156"/>
      <c r="P175" s="156"/>
      <c r="Q175" s="156"/>
      <c r="R175" s="156"/>
      <c r="S175" s="156"/>
      <c r="T175" s="156"/>
      <c r="U175" s="156"/>
      <c r="V175" s="156"/>
      <c r="W175" s="156"/>
      <c r="X175" s="156"/>
      <c r="Y175" s="156"/>
      <c r="Z175" s="156"/>
      <c r="AA175" s="156"/>
      <c r="AB175" s="156"/>
      <c r="AC175" s="156"/>
      <c r="AD175" s="156"/>
      <c r="AE175" s="156"/>
      <c r="AF175" s="156"/>
      <c r="AG175" s="156"/>
      <c r="AH175" s="156"/>
      <c r="AI175" s="156"/>
      <c r="AJ175" s="156"/>
      <c r="AK175" s="156"/>
      <c r="AL175" s="156"/>
      <c r="AM175" s="156"/>
      <c r="AN175" s="156"/>
      <c r="AO175" s="156"/>
      <c r="AP175" s="156"/>
      <c r="AQ175" s="156"/>
      <c r="AR175" s="156"/>
      <c r="AS175" s="156"/>
    </row>
    <row r="176" spans="15:45" ht="15.75" customHeight="1">
      <c r="O176" s="156"/>
      <c r="P176" s="156"/>
      <c r="Q176" s="156"/>
      <c r="R176" s="156"/>
      <c r="S176" s="156"/>
      <c r="T176" s="156"/>
      <c r="U176" s="156"/>
      <c r="V176" s="156"/>
      <c r="W176" s="156"/>
      <c r="X176" s="156"/>
      <c r="Y176" s="156"/>
      <c r="Z176" s="156"/>
      <c r="AA176" s="156"/>
      <c r="AB176" s="156"/>
      <c r="AC176" s="156"/>
      <c r="AD176" s="156"/>
      <c r="AE176" s="156"/>
      <c r="AF176" s="156"/>
      <c r="AG176" s="156"/>
      <c r="AH176" s="156"/>
      <c r="AI176" s="156"/>
      <c r="AJ176" s="156"/>
      <c r="AK176" s="156"/>
      <c r="AL176" s="156"/>
      <c r="AM176" s="156"/>
      <c r="AN176" s="156"/>
      <c r="AO176" s="156"/>
      <c r="AP176" s="156"/>
      <c r="AQ176" s="156"/>
      <c r="AR176" s="156"/>
      <c r="AS176" s="156"/>
    </row>
    <row r="177" spans="15:45" ht="15.75" customHeight="1">
      <c r="O177" s="156"/>
      <c r="P177" s="156"/>
      <c r="Q177" s="156"/>
      <c r="R177" s="156"/>
      <c r="S177" s="156"/>
      <c r="T177" s="156"/>
      <c r="U177" s="156"/>
      <c r="V177" s="156"/>
      <c r="W177" s="156"/>
      <c r="X177" s="156"/>
      <c r="Y177" s="156"/>
      <c r="Z177" s="156"/>
      <c r="AA177" s="156"/>
      <c r="AB177" s="156"/>
      <c r="AC177" s="156"/>
      <c r="AD177" s="156"/>
      <c r="AE177" s="156"/>
      <c r="AF177" s="156"/>
      <c r="AG177" s="156"/>
      <c r="AH177" s="156"/>
      <c r="AI177" s="156"/>
      <c r="AJ177" s="156"/>
      <c r="AK177" s="156"/>
      <c r="AL177" s="156"/>
      <c r="AM177" s="156"/>
      <c r="AN177" s="156"/>
      <c r="AO177" s="156"/>
      <c r="AP177" s="156"/>
      <c r="AQ177" s="156"/>
      <c r="AR177" s="156"/>
      <c r="AS177" s="156"/>
    </row>
    <row r="178" spans="15:45" ht="15.75" customHeight="1">
      <c r="O178" s="156"/>
      <c r="P178" s="156"/>
      <c r="Q178" s="156"/>
      <c r="R178" s="156"/>
      <c r="S178" s="156"/>
      <c r="T178" s="156"/>
      <c r="U178" s="156"/>
      <c r="V178" s="156"/>
      <c r="W178" s="156"/>
      <c r="X178" s="156"/>
      <c r="Y178" s="156"/>
      <c r="Z178" s="156"/>
      <c r="AA178" s="156"/>
      <c r="AB178" s="156"/>
      <c r="AC178" s="156"/>
      <c r="AD178" s="156"/>
      <c r="AE178" s="156"/>
      <c r="AF178" s="156"/>
      <c r="AG178" s="156"/>
      <c r="AH178" s="156"/>
      <c r="AI178" s="156"/>
      <c r="AJ178" s="156"/>
      <c r="AK178" s="156"/>
      <c r="AL178" s="156"/>
      <c r="AM178" s="156"/>
      <c r="AN178" s="156"/>
      <c r="AO178" s="156"/>
      <c r="AP178" s="156"/>
      <c r="AQ178" s="156"/>
      <c r="AR178" s="156"/>
      <c r="AS178" s="156"/>
    </row>
    <row r="179" spans="15:45" ht="15.75" customHeight="1">
      <c r="O179" s="156"/>
      <c r="P179" s="156"/>
      <c r="Q179" s="156"/>
      <c r="R179" s="156"/>
      <c r="S179" s="156"/>
      <c r="T179" s="156"/>
      <c r="U179" s="156"/>
      <c r="V179" s="156"/>
      <c r="W179" s="156"/>
      <c r="X179" s="156"/>
      <c r="Y179" s="156"/>
      <c r="Z179" s="156"/>
      <c r="AA179" s="156"/>
      <c r="AB179" s="156"/>
      <c r="AC179" s="156"/>
      <c r="AD179" s="156"/>
      <c r="AE179" s="156"/>
      <c r="AF179" s="156"/>
      <c r="AG179" s="156"/>
      <c r="AH179" s="156"/>
      <c r="AI179" s="156"/>
      <c r="AJ179" s="156"/>
      <c r="AK179" s="156"/>
      <c r="AL179" s="156"/>
      <c r="AM179" s="156"/>
      <c r="AN179" s="156"/>
      <c r="AO179" s="156"/>
      <c r="AP179" s="156"/>
      <c r="AQ179" s="156"/>
      <c r="AR179" s="156"/>
      <c r="AS179" s="156"/>
    </row>
    <row r="180" spans="15:45" ht="15.75" customHeight="1">
      <c r="O180" s="156"/>
      <c r="P180" s="156"/>
      <c r="Q180" s="156"/>
      <c r="R180" s="156"/>
      <c r="S180" s="156"/>
      <c r="T180" s="156"/>
      <c r="U180" s="156"/>
      <c r="V180" s="156"/>
      <c r="W180" s="156"/>
      <c r="X180" s="156"/>
      <c r="Y180" s="156"/>
      <c r="Z180" s="156"/>
      <c r="AA180" s="156"/>
      <c r="AB180" s="156"/>
      <c r="AC180" s="156"/>
      <c r="AD180" s="156"/>
      <c r="AE180" s="156"/>
      <c r="AF180" s="156"/>
      <c r="AG180" s="156"/>
      <c r="AH180" s="156"/>
      <c r="AI180" s="156"/>
      <c r="AJ180" s="156"/>
      <c r="AK180" s="156"/>
      <c r="AL180" s="156"/>
      <c r="AM180" s="156"/>
      <c r="AN180" s="156"/>
      <c r="AO180" s="156"/>
      <c r="AP180" s="156"/>
      <c r="AQ180" s="156"/>
      <c r="AR180" s="156"/>
      <c r="AS180" s="156"/>
    </row>
    <row r="181" spans="15:45" ht="15.75" customHeight="1">
      <c r="O181" s="156"/>
      <c r="P181" s="156"/>
      <c r="Q181" s="156"/>
      <c r="R181" s="156"/>
      <c r="S181" s="156"/>
      <c r="T181" s="156"/>
      <c r="U181" s="156"/>
      <c r="V181" s="156"/>
      <c r="W181" s="156"/>
      <c r="X181" s="156"/>
      <c r="Y181" s="156"/>
      <c r="Z181" s="156"/>
      <c r="AA181" s="156"/>
      <c r="AB181" s="156"/>
      <c r="AC181" s="156"/>
      <c r="AD181" s="156"/>
      <c r="AE181" s="156"/>
      <c r="AF181" s="156"/>
      <c r="AG181" s="156"/>
      <c r="AH181" s="156"/>
      <c r="AI181" s="156"/>
      <c r="AJ181" s="156"/>
      <c r="AK181" s="156"/>
      <c r="AL181" s="156"/>
      <c r="AM181" s="156"/>
      <c r="AN181" s="156"/>
      <c r="AO181" s="156"/>
      <c r="AP181" s="156"/>
      <c r="AQ181" s="156"/>
      <c r="AR181" s="156"/>
      <c r="AS181" s="156"/>
    </row>
    <row r="182" spans="15:45" ht="15.75" customHeight="1">
      <c r="O182" s="156"/>
      <c r="P182" s="156"/>
      <c r="Q182" s="156"/>
      <c r="R182" s="156"/>
      <c r="S182" s="156"/>
      <c r="T182" s="156"/>
      <c r="U182" s="156"/>
      <c r="V182" s="156"/>
      <c r="W182" s="156"/>
      <c r="X182" s="156"/>
      <c r="Y182" s="156"/>
      <c r="Z182" s="156"/>
      <c r="AA182" s="156"/>
      <c r="AB182" s="156"/>
      <c r="AC182" s="156"/>
      <c r="AD182" s="156"/>
      <c r="AE182" s="156"/>
      <c r="AF182" s="156"/>
      <c r="AG182" s="156"/>
      <c r="AH182" s="156"/>
      <c r="AI182" s="156"/>
      <c r="AJ182" s="156"/>
      <c r="AK182" s="156"/>
      <c r="AL182" s="156"/>
      <c r="AM182" s="156"/>
      <c r="AN182" s="156"/>
      <c r="AO182" s="156"/>
      <c r="AP182" s="156"/>
      <c r="AQ182" s="156"/>
      <c r="AR182" s="156"/>
      <c r="AS182" s="156"/>
    </row>
    <row r="183" spans="15:45" ht="15.75" customHeight="1">
      <c r="O183" s="156"/>
      <c r="P183" s="156"/>
      <c r="Q183" s="156"/>
      <c r="R183" s="156"/>
      <c r="S183" s="156"/>
      <c r="T183" s="156"/>
      <c r="U183" s="156"/>
      <c r="V183" s="156"/>
      <c r="W183" s="156"/>
      <c r="X183" s="156"/>
      <c r="Y183" s="156"/>
      <c r="Z183" s="156"/>
      <c r="AA183" s="156"/>
      <c r="AB183" s="156"/>
      <c r="AC183" s="156"/>
      <c r="AD183" s="156"/>
      <c r="AE183" s="156"/>
      <c r="AF183" s="156"/>
      <c r="AG183" s="156"/>
      <c r="AH183" s="156"/>
      <c r="AI183" s="156"/>
      <c r="AJ183" s="156"/>
      <c r="AK183" s="156"/>
      <c r="AL183" s="156"/>
      <c r="AM183" s="156"/>
      <c r="AN183" s="156"/>
      <c r="AO183" s="156"/>
      <c r="AP183" s="156"/>
      <c r="AQ183" s="156"/>
      <c r="AR183" s="156"/>
      <c r="AS183" s="156"/>
    </row>
    <row r="184" spans="15:45" ht="15.75" customHeight="1">
      <c r="O184" s="156"/>
      <c r="P184" s="156"/>
      <c r="Q184" s="156"/>
      <c r="R184" s="156"/>
      <c r="S184" s="156"/>
      <c r="T184" s="156"/>
      <c r="U184" s="156"/>
      <c r="V184" s="156"/>
      <c r="W184" s="156"/>
      <c r="X184" s="156"/>
      <c r="Y184" s="156"/>
      <c r="Z184" s="156"/>
      <c r="AA184" s="156"/>
      <c r="AB184" s="156"/>
      <c r="AC184" s="156"/>
      <c r="AD184" s="156"/>
      <c r="AE184" s="156"/>
      <c r="AF184" s="156"/>
      <c r="AG184" s="156"/>
      <c r="AH184" s="156"/>
      <c r="AI184" s="156"/>
      <c r="AJ184" s="156"/>
      <c r="AK184" s="156"/>
      <c r="AL184" s="156"/>
      <c r="AM184" s="156"/>
      <c r="AN184" s="156"/>
      <c r="AO184" s="156"/>
      <c r="AP184" s="156"/>
      <c r="AQ184" s="156"/>
      <c r="AR184" s="156"/>
      <c r="AS184" s="156"/>
    </row>
    <row r="185" spans="15:45" ht="15.75" customHeight="1">
      <c r="O185" s="156"/>
      <c r="P185" s="156"/>
      <c r="Q185" s="156"/>
      <c r="R185" s="156"/>
      <c r="S185" s="156"/>
      <c r="T185" s="156"/>
      <c r="U185" s="156"/>
      <c r="V185" s="156"/>
      <c r="W185" s="156"/>
      <c r="X185" s="156"/>
      <c r="Y185" s="156"/>
      <c r="Z185" s="156"/>
      <c r="AA185" s="156"/>
      <c r="AB185" s="156"/>
      <c r="AC185" s="156"/>
      <c r="AD185" s="156"/>
      <c r="AE185" s="156"/>
      <c r="AF185" s="156"/>
      <c r="AG185" s="156"/>
      <c r="AH185" s="156"/>
      <c r="AI185" s="156"/>
      <c r="AJ185" s="156"/>
      <c r="AK185" s="156"/>
      <c r="AL185" s="156"/>
      <c r="AM185" s="156"/>
      <c r="AN185" s="156"/>
      <c r="AO185" s="156"/>
      <c r="AP185" s="156"/>
      <c r="AQ185" s="156"/>
      <c r="AR185" s="156"/>
      <c r="AS185" s="156"/>
    </row>
    <row r="186" spans="15:45" ht="15.75" customHeight="1">
      <c r="O186" s="156"/>
      <c r="P186" s="156"/>
      <c r="Q186" s="156"/>
      <c r="R186" s="156"/>
      <c r="S186" s="156"/>
      <c r="T186" s="156"/>
      <c r="U186" s="156"/>
      <c r="V186" s="156"/>
      <c r="W186" s="156"/>
      <c r="X186" s="156"/>
      <c r="Y186" s="156"/>
      <c r="Z186" s="156"/>
      <c r="AA186" s="156"/>
      <c r="AB186" s="156"/>
      <c r="AC186" s="156"/>
      <c r="AD186" s="156"/>
      <c r="AE186" s="156"/>
      <c r="AF186" s="156"/>
      <c r="AG186" s="156"/>
      <c r="AH186" s="156"/>
      <c r="AI186" s="156"/>
      <c r="AJ186" s="156"/>
      <c r="AK186" s="156"/>
      <c r="AL186" s="156"/>
      <c r="AM186" s="156"/>
      <c r="AN186" s="156"/>
      <c r="AO186" s="156"/>
      <c r="AP186" s="156"/>
      <c r="AQ186" s="156"/>
      <c r="AR186" s="156"/>
      <c r="AS186" s="156"/>
    </row>
    <row r="187" spans="15:45" ht="15.75" customHeight="1">
      <c r="O187" s="156"/>
      <c r="P187" s="156"/>
      <c r="Q187" s="156"/>
      <c r="R187" s="156"/>
      <c r="S187" s="156"/>
      <c r="T187" s="156"/>
      <c r="U187" s="156"/>
      <c r="V187" s="156"/>
      <c r="W187" s="156"/>
      <c r="X187" s="156"/>
      <c r="Y187" s="156"/>
      <c r="Z187" s="156"/>
      <c r="AA187" s="156"/>
      <c r="AB187" s="156"/>
      <c r="AC187" s="156"/>
      <c r="AD187" s="156"/>
      <c r="AE187" s="156"/>
      <c r="AF187" s="156"/>
      <c r="AG187" s="156"/>
      <c r="AH187" s="156"/>
      <c r="AI187" s="156"/>
      <c r="AJ187" s="156"/>
      <c r="AK187" s="156"/>
      <c r="AL187" s="156"/>
      <c r="AM187" s="156"/>
      <c r="AN187" s="156"/>
      <c r="AO187" s="156"/>
      <c r="AP187" s="156"/>
      <c r="AQ187" s="156"/>
      <c r="AR187" s="156"/>
      <c r="AS187" s="156"/>
    </row>
    <row r="188" spans="15:45" ht="15.75" customHeight="1">
      <c r="O188" s="156"/>
      <c r="P188" s="156"/>
      <c r="Q188" s="156"/>
      <c r="R188" s="156"/>
      <c r="S188" s="156"/>
      <c r="T188" s="156"/>
      <c r="U188" s="156"/>
      <c r="V188" s="156"/>
      <c r="W188" s="156"/>
      <c r="X188" s="156"/>
      <c r="Y188" s="156"/>
      <c r="Z188" s="156"/>
      <c r="AA188" s="156"/>
      <c r="AB188" s="156"/>
      <c r="AC188" s="156"/>
      <c r="AD188" s="156"/>
      <c r="AE188" s="156"/>
      <c r="AF188" s="156"/>
      <c r="AG188" s="156"/>
      <c r="AH188" s="156"/>
      <c r="AI188" s="156"/>
      <c r="AJ188" s="156"/>
      <c r="AK188" s="156"/>
      <c r="AL188" s="156"/>
      <c r="AM188" s="156"/>
      <c r="AN188" s="156"/>
      <c r="AO188" s="156"/>
      <c r="AP188" s="156"/>
      <c r="AQ188" s="156"/>
      <c r="AR188" s="156"/>
      <c r="AS188" s="156"/>
    </row>
    <row r="189" spans="15:45" ht="15.75" customHeight="1">
      <c r="O189" s="156"/>
      <c r="P189" s="156"/>
      <c r="Q189" s="156"/>
      <c r="R189" s="156"/>
      <c r="S189" s="156"/>
      <c r="T189" s="156"/>
      <c r="U189" s="156"/>
      <c r="V189" s="156"/>
      <c r="W189" s="156"/>
      <c r="X189" s="156"/>
      <c r="Y189" s="156"/>
      <c r="Z189" s="156"/>
      <c r="AA189" s="156"/>
      <c r="AB189" s="156"/>
      <c r="AC189" s="156"/>
      <c r="AD189" s="156"/>
      <c r="AE189" s="156"/>
      <c r="AF189" s="156"/>
      <c r="AG189" s="156"/>
      <c r="AH189" s="156"/>
      <c r="AI189" s="156"/>
      <c r="AJ189" s="156"/>
      <c r="AK189" s="156"/>
      <c r="AL189" s="156"/>
      <c r="AM189" s="156"/>
      <c r="AN189" s="156"/>
      <c r="AO189" s="156"/>
      <c r="AP189" s="156"/>
      <c r="AQ189" s="156"/>
      <c r="AR189" s="156"/>
      <c r="AS189" s="156"/>
    </row>
    <row r="190" spans="15:45" ht="15.75" customHeight="1">
      <c r="O190" s="156"/>
      <c r="P190" s="156"/>
      <c r="Q190" s="156"/>
      <c r="R190" s="156"/>
      <c r="S190" s="156"/>
      <c r="T190" s="156"/>
      <c r="U190" s="156"/>
      <c r="V190" s="156"/>
      <c r="W190" s="156"/>
      <c r="X190" s="156"/>
      <c r="Y190" s="156"/>
      <c r="Z190" s="156"/>
      <c r="AA190" s="156"/>
      <c r="AB190" s="156"/>
      <c r="AC190" s="156"/>
      <c r="AD190" s="156"/>
      <c r="AE190" s="156"/>
      <c r="AF190" s="156"/>
      <c r="AG190" s="156"/>
      <c r="AH190" s="156"/>
      <c r="AI190" s="156"/>
      <c r="AJ190" s="156"/>
      <c r="AK190" s="156"/>
      <c r="AL190" s="156"/>
      <c r="AM190" s="156"/>
      <c r="AN190" s="156"/>
      <c r="AO190" s="156"/>
      <c r="AP190" s="156"/>
      <c r="AQ190" s="156"/>
      <c r="AR190" s="156"/>
      <c r="AS190" s="156"/>
    </row>
    <row r="191" spans="15:45" ht="15.75" customHeight="1">
      <c r="O191" s="156"/>
      <c r="P191" s="156"/>
      <c r="Q191" s="156"/>
      <c r="R191" s="156"/>
      <c r="S191" s="156"/>
      <c r="T191" s="156"/>
      <c r="U191" s="156"/>
      <c r="V191" s="156"/>
      <c r="W191" s="156"/>
      <c r="X191" s="156"/>
      <c r="Y191" s="156"/>
      <c r="Z191" s="156"/>
      <c r="AA191" s="156"/>
      <c r="AB191" s="156"/>
      <c r="AC191" s="156"/>
      <c r="AD191" s="156"/>
      <c r="AE191" s="156"/>
      <c r="AF191" s="156"/>
      <c r="AG191" s="156"/>
      <c r="AH191" s="156"/>
      <c r="AI191" s="156"/>
      <c r="AJ191" s="156"/>
      <c r="AK191" s="156"/>
      <c r="AL191" s="156"/>
      <c r="AM191" s="156"/>
      <c r="AN191" s="156"/>
      <c r="AO191" s="156"/>
      <c r="AP191" s="156"/>
      <c r="AQ191" s="156"/>
      <c r="AR191" s="156"/>
      <c r="AS191" s="156"/>
    </row>
    <row r="192" spans="15:45" ht="15.75" customHeight="1">
      <c r="O192" s="156"/>
      <c r="P192" s="156"/>
      <c r="Q192" s="156"/>
      <c r="R192" s="156"/>
      <c r="S192" s="156"/>
      <c r="T192" s="156"/>
      <c r="U192" s="156"/>
      <c r="V192" s="156"/>
      <c r="W192" s="156"/>
      <c r="X192" s="156"/>
      <c r="Y192" s="156"/>
      <c r="Z192" s="156"/>
      <c r="AA192" s="156"/>
      <c r="AB192" s="156"/>
      <c r="AC192" s="156"/>
      <c r="AD192" s="156"/>
      <c r="AE192" s="156"/>
      <c r="AF192" s="156"/>
      <c r="AG192" s="156"/>
      <c r="AH192" s="156"/>
      <c r="AI192" s="156"/>
      <c r="AJ192" s="156"/>
      <c r="AK192" s="156"/>
      <c r="AL192" s="156"/>
      <c r="AM192" s="156"/>
      <c r="AN192" s="156"/>
      <c r="AO192" s="156"/>
      <c r="AP192" s="156"/>
      <c r="AQ192" s="156"/>
      <c r="AR192" s="156"/>
      <c r="AS192" s="156"/>
    </row>
    <row r="193" spans="15:45" ht="15.75" customHeight="1">
      <c r="O193" s="156"/>
      <c r="P193" s="156"/>
      <c r="Q193" s="156"/>
      <c r="R193" s="156"/>
      <c r="S193" s="156"/>
      <c r="T193" s="156"/>
      <c r="U193" s="156"/>
      <c r="V193" s="156"/>
      <c r="W193" s="156"/>
      <c r="X193" s="156"/>
      <c r="Y193" s="156"/>
      <c r="Z193" s="156"/>
      <c r="AA193" s="156"/>
      <c r="AB193" s="156"/>
      <c r="AC193" s="156"/>
      <c r="AD193" s="156"/>
      <c r="AE193" s="156"/>
      <c r="AF193" s="156"/>
      <c r="AG193" s="156"/>
      <c r="AH193" s="156"/>
      <c r="AI193" s="156"/>
      <c r="AJ193" s="156"/>
      <c r="AK193" s="156"/>
      <c r="AL193" s="156"/>
      <c r="AM193" s="156"/>
      <c r="AN193" s="156"/>
      <c r="AO193" s="156"/>
      <c r="AP193" s="156"/>
      <c r="AQ193" s="156"/>
      <c r="AR193" s="156"/>
      <c r="AS193" s="156"/>
    </row>
    <row r="194" spans="15:45" ht="15.75" customHeight="1">
      <c r="O194" s="156"/>
      <c r="P194" s="156"/>
      <c r="Q194" s="156"/>
      <c r="R194" s="156"/>
      <c r="S194" s="156"/>
      <c r="T194" s="156"/>
      <c r="U194" s="156"/>
      <c r="V194" s="156"/>
      <c r="W194" s="156"/>
      <c r="X194" s="156"/>
      <c r="Y194" s="156"/>
      <c r="Z194" s="156"/>
      <c r="AA194" s="156"/>
      <c r="AB194" s="156"/>
      <c r="AC194" s="156"/>
      <c r="AD194" s="156"/>
      <c r="AE194" s="156"/>
      <c r="AF194" s="156"/>
      <c r="AG194" s="156"/>
      <c r="AH194" s="156"/>
      <c r="AI194" s="156"/>
      <c r="AJ194" s="156"/>
      <c r="AK194" s="156"/>
      <c r="AL194" s="156"/>
      <c r="AM194" s="156"/>
      <c r="AN194" s="156"/>
      <c r="AO194" s="156"/>
      <c r="AP194" s="156"/>
      <c r="AQ194" s="156"/>
      <c r="AR194" s="156"/>
      <c r="AS194" s="156"/>
    </row>
    <row r="195" spans="15:45" ht="15.75" customHeight="1">
      <c r="O195" s="156"/>
      <c r="P195" s="156"/>
      <c r="Q195" s="156"/>
      <c r="R195" s="156"/>
      <c r="S195" s="156"/>
      <c r="T195" s="156"/>
      <c r="U195" s="156"/>
      <c r="V195" s="156"/>
      <c r="W195" s="156"/>
      <c r="X195" s="156"/>
      <c r="Y195" s="156"/>
      <c r="Z195" s="156"/>
      <c r="AA195" s="156"/>
      <c r="AB195" s="156"/>
      <c r="AC195" s="156"/>
      <c r="AD195" s="156"/>
      <c r="AE195" s="156"/>
      <c r="AF195" s="156"/>
      <c r="AG195" s="156"/>
      <c r="AH195" s="156"/>
      <c r="AI195" s="156"/>
      <c r="AJ195" s="156"/>
      <c r="AK195" s="156"/>
      <c r="AL195" s="156"/>
      <c r="AM195" s="156"/>
      <c r="AN195" s="156"/>
      <c r="AO195" s="156"/>
      <c r="AP195" s="156"/>
      <c r="AQ195" s="156"/>
      <c r="AR195" s="156"/>
      <c r="AS195" s="156"/>
    </row>
    <row r="196" spans="15:45" ht="15.75" customHeight="1">
      <c r="O196" s="156"/>
      <c r="P196" s="156"/>
      <c r="Q196" s="156"/>
      <c r="R196" s="156"/>
      <c r="S196" s="156"/>
      <c r="T196" s="156"/>
      <c r="U196" s="156"/>
      <c r="V196" s="156"/>
      <c r="W196" s="156"/>
      <c r="X196" s="156"/>
      <c r="Y196" s="156"/>
      <c r="Z196" s="156"/>
      <c r="AA196" s="156"/>
      <c r="AB196" s="156"/>
      <c r="AC196" s="156"/>
      <c r="AD196" s="156"/>
      <c r="AE196" s="156"/>
      <c r="AF196" s="156"/>
      <c r="AG196" s="156"/>
      <c r="AH196" s="156"/>
      <c r="AI196" s="156"/>
      <c r="AJ196" s="156"/>
      <c r="AK196" s="156"/>
      <c r="AL196" s="156"/>
      <c r="AM196" s="156"/>
      <c r="AN196" s="156"/>
      <c r="AO196" s="156"/>
      <c r="AP196" s="156"/>
      <c r="AQ196" s="156"/>
      <c r="AR196" s="156"/>
      <c r="AS196" s="156"/>
    </row>
    <row r="197" spans="15:45" ht="15.75" customHeight="1">
      <c r="O197" s="156"/>
      <c r="P197" s="156"/>
      <c r="Q197" s="156"/>
      <c r="R197" s="156"/>
      <c r="S197" s="156"/>
      <c r="T197" s="156"/>
      <c r="U197" s="156"/>
      <c r="V197" s="156"/>
      <c r="W197" s="156"/>
      <c r="X197" s="156"/>
      <c r="Y197" s="156"/>
      <c r="Z197" s="156"/>
      <c r="AA197" s="156"/>
      <c r="AB197" s="156"/>
      <c r="AC197" s="156"/>
      <c r="AD197" s="156"/>
      <c r="AE197" s="156"/>
      <c r="AF197" s="156"/>
      <c r="AG197" s="156"/>
      <c r="AH197" s="156"/>
      <c r="AI197" s="156"/>
      <c r="AJ197" s="156"/>
      <c r="AK197" s="156"/>
      <c r="AL197" s="156"/>
      <c r="AM197" s="156"/>
      <c r="AN197" s="156"/>
      <c r="AO197" s="156"/>
      <c r="AP197" s="156"/>
      <c r="AQ197" s="156"/>
      <c r="AR197" s="156"/>
      <c r="AS197" s="156"/>
    </row>
    <row r="198" spans="15:45" ht="15.75" customHeight="1">
      <c r="O198" s="156"/>
      <c r="P198" s="156"/>
      <c r="Q198" s="156"/>
      <c r="R198" s="156"/>
      <c r="S198" s="156"/>
      <c r="T198" s="156"/>
      <c r="U198" s="156"/>
      <c r="V198" s="156"/>
      <c r="W198" s="156"/>
      <c r="X198" s="156"/>
      <c r="Y198" s="156"/>
      <c r="Z198" s="156"/>
      <c r="AA198" s="156"/>
      <c r="AB198" s="156"/>
      <c r="AC198" s="156"/>
      <c r="AD198" s="156"/>
      <c r="AE198" s="156"/>
      <c r="AF198" s="156"/>
      <c r="AG198" s="156"/>
      <c r="AH198" s="156"/>
      <c r="AI198" s="156"/>
      <c r="AJ198" s="156"/>
      <c r="AK198" s="156"/>
      <c r="AL198" s="156"/>
      <c r="AM198" s="156"/>
      <c r="AN198" s="156"/>
      <c r="AO198" s="156"/>
      <c r="AP198" s="156"/>
      <c r="AQ198" s="156"/>
      <c r="AR198" s="156"/>
      <c r="AS198" s="156"/>
    </row>
    <row r="199" spans="15:45" ht="15.75" customHeight="1">
      <c r="O199" s="156"/>
      <c r="P199" s="156"/>
      <c r="Q199" s="156"/>
      <c r="R199" s="156"/>
      <c r="S199" s="156"/>
      <c r="T199" s="156"/>
      <c r="U199" s="156"/>
      <c r="V199" s="156"/>
      <c r="W199" s="156"/>
      <c r="X199" s="156"/>
      <c r="Y199" s="156"/>
      <c r="Z199" s="156"/>
      <c r="AA199" s="156"/>
      <c r="AB199" s="156"/>
      <c r="AC199" s="156"/>
      <c r="AD199" s="156"/>
      <c r="AE199" s="156"/>
      <c r="AF199" s="156"/>
      <c r="AG199" s="156"/>
      <c r="AH199" s="156"/>
      <c r="AI199" s="156"/>
      <c r="AJ199" s="156"/>
      <c r="AK199" s="156"/>
      <c r="AL199" s="156"/>
      <c r="AM199" s="156"/>
      <c r="AN199" s="156"/>
      <c r="AO199" s="156"/>
      <c r="AP199" s="156"/>
      <c r="AQ199" s="156"/>
      <c r="AR199" s="156"/>
      <c r="AS199" s="156"/>
    </row>
    <row r="200" spans="15:45" ht="15.75" customHeight="1">
      <c r="O200" s="156"/>
      <c r="P200" s="156"/>
      <c r="Q200" s="156"/>
      <c r="R200" s="156"/>
      <c r="S200" s="156"/>
      <c r="T200" s="156"/>
      <c r="U200" s="156"/>
      <c r="V200" s="156"/>
      <c r="W200" s="156"/>
      <c r="X200" s="156"/>
      <c r="Y200" s="156"/>
      <c r="Z200" s="156"/>
      <c r="AA200" s="156"/>
      <c r="AB200" s="156"/>
      <c r="AC200" s="156"/>
      <c r="AD200" s="156"/>
      <c r="AE200" s="156"/>
      <c r="AF200" s="156"/>
      <c r="AG200" s="156"/>
      <c r="AH200" s="156"/>
      <c r="AI200" s="156"/>
      <c r="AJ200" s="156"/>
      <c r="AK200" s="156"/>
      <c r="AL200" s="156"/>
      <c r="AM200" s="156"/>
      <c r="AN200" s="156"/>
      <c r="AO200" s="156"/>
      <c r="AP200" s="156"/>
      <c r="AQ200" s="156"/>
      <c r="AR200" s="156"/>
      <c r="AS200" s="156"/>
    </row>
    <row r="201" spans="15:45" ht="15.75" customHeight="1">
      <c r="O201" s="156"/>
      <c r="P201" s="156"/>
      <c r="Q201" s="156"/>
      <c r="R201" s="156"/>
      <c r="S201" s="156"/>
      <c r="T201" s="156"/>
      <c r="U201" s="156"/>
      <c r="V201" s="156"/>
      <c r="W201" s="156"/>
      <c r="X201" s="156"/>
      <c r="Y201" s="156"/>
      <c r="Z201" s="156"/>
      <c r="AA201" s="156"/>
      <c r="AB201" s="156"/>
      <c r="AC201" s="156"/>
      <c r="AD201" s="156"/>
      <c r="AE201" s="156"/>
      <c r="AF201" s="156"/>
      <c r="AG201" s="156"/>
      <c r="AH201" s="156"/>
      <c r="AI201" s="156"/>
      <c r="AJ201" s="156"/>
      <c r="AK201" s="156"/>
      <c r="AL201" s="156"/>
      <c r="AM201" s="156"/>
      <c r="AN201" s="156"/>
      <c r="AO201" s="156"/>
      <c r="AP201" s="156"/>
      <c r="AQ201" s="156"/>
      <c r="AR201" s="156"/>
      <c r="AS201" s="156"/>
    </row>
    <row r="202" spans="15:45" ht="15.75" customHeight="1">
      <c r="O202" s="156"/>
      <c r="P202" s="156"/>
      <c r="Q202" s="156"/>
      <c r="R202" s="156"/>
      <c r="S202" s="156"/>
      <c r="T202" s="156"/>
      <c r="U202" s="156"/>
      <c r="V202" s="156"/>
      <c r="W202" s="156"/>
      <c r="X202" s="156"/>
      <c r="Y202" s="156"/>
      <c r="Z202" s="156"/>
      <c r="AA202" s="156"/>
      <c r="AB202" s="156"/>
      <c r="AC202" s="156"/>
      <c r="AD202" s="156"/>
      <c r="AE202" s="156"/>
      <c r="AF202" s="156"/>
      <c r="AG202" s="156"/>
      <c r="AH202" s="156"/>
      <c r="AI202" s="156"/>
      <c r="AJ202" s="156"/>
      <c r="AK202" s="156"/>
      <c r="AL202" s="156"/>
      <c r="AM202" s="156"/>
      <c r="AN202" s="156"/>
      <c r="AO202" s="156"/>
      <c r="AP202" s="156"/>
      <c r="AQ202" s="156"/>
      <c r="AR202" s="156"/>
      <c r="AS202" s="156"/>
    </row>
    <row r="203" spans="15:45" ht="15.75" customHeight="1">
      <c r="O203" s="156"/>
      <c r="P203" s="156"/>
      <c r="Q203" s="156"/>
      <c r="R203" s="156"/>
      <c r="S203" s="156"/>
      <c r="T203" s="156"/>
      <c r="U203" s="156"/>
      <c r="V203" s="156"/>
      <c r="W203" s="156"/>
      <c r="X203" s="156"/>
      <c r="Y203" s="156"/>
      <c r="Z203" s="156"/>
      <c r="AA203" s="156"/>
      <c r="AB203" s="156"/>
      <c r="AC203" s="156"/>
      <c r="AD203" s="156"/>
      <c r="AE203" s="156"/>
      <c r="AF203" s="156"/>
      <c r="AG203" s="156"/>
      <c r="AH203" s="156"/>
      <c r="AI203" s="156"/>
      <c r="AJ203" s="156"/>
      <c r="AK203" s="156"/>
      <c r="AL203" s="156"/>
      <c r="AM203" s="156"/>
      <c r="AN203" s="156"/>
      <c r="AO203" s="156"/>
      <c r="AP203" s="156"/>
      <c r="AQ203" s="156"/>
      <c r="AR203" s="156"/>
      <c r="AS203" s="156"/>
    </row>
    <row r="204" spans="15:45" ht="15.75" customHeight="1">
      <c r="O204" s="156"/>
      <c r="P204" s="156"/>
      <c r="Q204" s="156"/>
      <c r="R204" s="156"/>
      <c r="S204" s="156"/>
      <c r="T204" s="156"/>
      <c r="U204" s="156"/>
      <c r="V204" s="156"/>
      <c r="W204" s="156"/>
      <c r="X204" s="156"/>
      <c r="Y204" s="156"/>
      <c r="Z204" s="156"/>
      <c r="AA204" s="156"/>
      <c r="AB204" s="156"/>
      <c r="AC204" s="156"/>
      <c r="AD204" s="156"/>
      <c r="AE204" s="156"/>
      <c r="AF204" s="156"/>
      <c r="AG204" s="156"/>
      <c r="AH204" s="156"/>
      <c r="AI204" s="156"/>
      <c r="AJ204" s="156"/>
      <c r="AK204" s="156"/>
      <c r="AL204" s="156"/>
      <c r="AM204" s="156"/>
      <c r="AN204" s="156"/>
      <c r="AO204" s="156"/>
      <c r="AP204" s="156"/>
      <c r="AQ204" s="156"/>
      <c r="AR204" s="156"/>
      <c r="AS204" s="156"/>
    </row>
    <row r="205" spans="15:45" ht="15.75" customHeight="1">
      <c r="O205" s="156"/>
      <c r="P205" s="156"/>
      <c r="Q205" s="156"/>
      <c r="R205" s="156"/>
      <c r="S205" s="156"/>
      <c r="T205" s="156"/>
      <c r="U205" s="156"/>
      <c r="V205" s="156"/>
      <c r="W205" s="156"/>
      <c r="X205" s="156"/>
      <c r="Y205" s="156"/>
      <c r="Z205" s="156"/>
      <c r="AA205" s="156"/>
      <c r="AB205" s="156"/>
      <c r="AC205" s="156"/>
      <c r="AD205" s="156"/>
      <c r="AE205" s="156"/>
      <c r="AF205" s="156"/>
      <c r="AG205" s="156"/>
      <c r="AH205" s="156"/>
      <c r="AI205" s="156"/>
      <c r="AJ205" s="156"/>
      <c r="AK205" s="156"/>
      <c r="AL205" s="156"/>
      <c r="AM205" s="156"/>
      <c r="AN205" s="156"/>
      <c r="AO205" s="156"/>
      <c r="AP205" s="156"/>
      <c r="AQ205" s="156"/>
      <c r="AR205" s="156"/>
      <c r="AS205" s="156"/>
    </row>
    <row r="206" spans="15:45" ht="15.75" customHeight="1">
      <c r="O206" s="156"/>
      <c r="P206" s="156"/>
      <c r="Q206" s="156"/>
      <c r="R206" s="156"/>
      <c r="S206" s="156"/>
      <c r="T206" s="156"/>
      <c r="U206" s="156"/>
      <c r="V206" s="156"/>
      <c r="W206" s="156"/>
      <c r="X206" s="156"/>
      <c r="Y206" s="156"/>
      <c r="Z206" s="156"/>
      <c r="AA206" s="156"/>
      <c r="AB206" s="156"/>
      <c r="AC206" s="156"/>
      <c r="AD206" s="156"/>
      <c r="AE206" s="156"/>
      <c r="AF206" s="156"/>
      <c r="AG206" s="156"/>
      <c r="AH206" s="156"/>
      <c r="AI206" s="156"/>
      <c r="AJ206" s="156"/>
      <c r="AK206" s="156"/>
      <c r="AL206" s="156"/>
      <c r="AM206" s="156"/>
      <c r="AN206" s="156"/>
      <c r="AO206" s="156"/>
      <c r="AP206" s="156"/>
      <c r="AQ206" s="156"/>
      <c r="AR206" s="156"/>
      <c r="AS206" s="156"/>
    </row>
    <row r="207" spans="15:45" ht="15.75" customHeight="1">
      <c r="O207" s="156"/>
      <c r="P207" s="156"/>
      <c r="Q207" s="156"/>
      <c r="R207" s="156"/>
      <c r="S207" s="156"/>
      <c r="T207" s="156"/>
      <c r="U207" s="156"/>
      <c r="V207" s="156"/>
      <c r="W207" s="156"/>
      <c r="X207" s="156"/>
      <c r="Y207" s="156"/>
      <c r="Z207" s="156"/>
      <c r="AA207" s="156"/>
      <c r="AB207" s="156"/>
      <c r="AC207" s="156"/>
      <c r="AD207" s="156"/>
      <c r="AE207" s="156"/>
      <c r="AF207" s="156"/>
      <c r="AG207" s="156"/>
      <c r="AH207" s="156"/>
      <c r="AI207" s="156"/>
      <c r="AJ207" s="156"/>
      <c r="AK207" s="156"/>
      <c r="AL207" s="156"/>
      <c r="AM207" s="156"/>
      <c r="AN207" s="156"/>
      <c r="AO207" s="156"/>
      <c r="AP207" s="156"/>
      <c r="AQ207" s="156"/>
      <c r="AR207" s="156"/>
      <c r="AS207" s="156"/>
    </row>
    <row r="208" spans="15:45" ht="15.75" customHeight="1">
      <c r="O208" s="156"/>
      <c r="P208" s="156"/>
      <c r="Q208" s="156"/>
      <c r="R208" s="156"/>
      <c r="S208" s="156"/>
      <c r="T208" s="156"/>
      <c r="U208" s="156"/>
      <c r="V208" s="156"/>
      <c r="W208" s="156"/>
      <c r="X208" s="156"/>
      <c r="Y208" s="156"/>
      <c r="Z208" s="156"/>
      <c r="AA208" s="156"/>
      <c r="AB208" s="156"/>
      <c r="AC208" s="156"/>
      <c r="AD208" s="156"/>
      <c r="AE208" s="156"/>
      <c r="AF208" s="156"/>
      <c r="AG208" s="156"/>
      <c r="AH208" s="156"/>
      <c r="AI208" s="156"/>
      <c r="AJ208" s="156"/>
      <c r="AK208" s="156"/>
      <c r="AL208" s="156"/>
      <c r="AM208" s="156"/>
      <c r="AN208" s="156"/>
      <c r="AO208" s="156"/>
      <c r="AP208" s="156"/>
      <c r="AQ208" s="156"/>
      <c r="AR208" s="156"/>
      <c r="AS208" s="156"/>
    </row>
    <row r="209" spans="15:45" ht="15.75" customHeight="1">
      <c r="O209" s="156"/>
      <c r="P209" s="156"/>
      <c r="Q209" s="156"/>
      <c r="R209" s="156"/>
      <c r="S209" s="156"/>
      <c r="T209" s="156"/>
      <c r="U209" s="156"/>
      <c r="V209" s="156"/>
      <c r="W209" s="156"/>
      <c r="X209" s="156"/>
      <c r="Y209" s="156"/>
      <c r="Z209" s="156"/>
      <c r="AA209" s="156"/>
      <c r="AB209" s="156"/>
      <c r="AC209" s="156"/>
      <c r="AD209" s="156"/>
      <c r="AE209" s="156"/>
      <c r="AF209" s="156"/>
      <c r="AG209" s="156"/>
      <c r="AH209" s="156"/>
      <c r="AI209" s="156"/>
      <c r="AJ209" s="156"/>
      <c r="AK209" s="156"/>
      <c r="AL209" s="156"/>
      <c r="AM209" s="156"/>
      <c r="AN209" s="156"/>
      <c r="AO209" s="156"/>
      <c r="AP209" s="156"/>
      <c r="AQ209" s="156"/>
      <c r="AR209" s="156"/>
      <c r="AS209" s="156"/>
    </row>
    <row r="210" spans="15:45" ht="15.75" customHeight="1">
      <c r="O210" s="156"/>
      <c r="P210" s="156"/>
      <c r="Q210" s="156"/>
      <c r="R210" s="156"/>
      <c r="S210" s="156"/>
      <c r="T210" s="156"/>
      <c r="U210" s="156"/>
      <c r="V210" s="156"/>
      <c r="W210" s="156"/>
      <c r="X210" s="156"/>
      <c r="Y210" s="156"/>
      <c r="Z210" s="156"/>
      <c r="AA210" s="156"/>
      <c r="AB210" s="156"/>
      <c r="AC210" s="156"/>
      <c r="AD210" s="156"/>
      <c r="AE210" s="156"/>
      <c r="AF210" s="156"/>
      <c r="AG210" s="156"/>
      <c r="AH210" s="156"/>
      <c r="AI210" s="156"/>
      <c r="AJ210" s="156"/>
      <c r="AK210" s="156"/>
      <c r="AL210" s="156"/>
      <c r="AM210" s="156"/>
      <c r="AN210" s="156"/>
      <c r="AO210" s="156"/>
      <c r="AP210" s="156"/>
      <c r="AQ210" s="156"/>
      <c r="AR210" s="156"/>
      <c r="AS210" s="156"/>
    </row>
    <row r="211" spans="15:45" ht="15.75" customHeight="1">
      <c r="O211" s="156"/>
      <c r="P211" s="156"/>
      <c r="Q211" s="156"/>
      <c r="R211" s="156"/>
      <c r="S211" s="156"/>
      <c r="T211" s="156"/>
      <c r="U211" s="156"/>
      <c r="V211" s="156"/>
      <c r="W211" s="156"/>
      <c r="X211" s="156"/>
      <c r="Y211" s="156"/>
      <c r="Z211" s="156"/>
      <c r="AA211" s="156"/>
      <c r="AB211" s="156"/>
      <c r="AC211" s="156"/>
      <c r="AD211" s="156"/>
      <c r="AE211" s="156"/>
      <c r="AF211" s="156"/>
      <c r="AG211" s="156"/>
      <c r="AH211" s="156"/>
      <c r="AI211" s="156"/>
      <c r="AJ211" s="156"/>
      <c r="AK211" s="156"/>
      <c r="AL211" s="156"/>
      <c r="AM211" s="156"/>
      <c r="AN211" s="156"/>
      <c r="AO211" s="156"/>
      <c r="AP211" s="156"/>
      <c r="AQ211" s="156"/>
      <c r="AR211" s="156"/>
      <c r="AS211" s="156"/>
    </row>
    <row r="212" spans="15:45" ht="15.75" customHeight="1">
      <c r="O212" s="156"/>
      <c r="P212" s="156"/>
      <c r="Q212" s="156"/>
      <c r="R212" s="156"/>
      <c r="S212" s="156"/>
      <c r="T212" s="156"/>
      <c r="U212" s="156"/>
      <c r="V212" s="156"/>
      <c r="W212" s="156"/>
      <c r="X212" s="156"/>
      <c r="Y212" s="156"/>
      <c r="Z212" s="156"/>
      <c r="AA212" s="156"/>
      <c r="AB212" s="156"/>
      <c r="AC212" s="156"/>
      <c r="AD212" s="156"/>
      <c r="AE212" s="156"/>
      <c r="AF212" s="156"/>
      <c r="AG212" s="156"/>
      <c r="AH212" s="156"/>
      <c r="AI212" s="156"/>
      <c r="AJ212" s="156"/>
      <c r="AK212" s="156"/>
      <c r="AL212" s="156"/>
      <c r="AM212" s="156"/>
      <c r="AN212" s="156"/>
      <c r="AO212" s="156"/>
      <c r="AP212" s="156"/>
      <c r="AQ212" s="156"/>
      <c r="AR212" s="156"/>
      <c r="AS212" s="156"/>
    </row>
    <row r="213" spans="15:45" ht="15.75" customHeight="1">
      <c r="O213" s="156"/>
      <c r="P213" s="156"/>
      <c r="Q213" s="156"/>
      <c r="R213" s="156"/>
      <c r="S213" s="156"/>
      <c r="T213" s="156"/>
      <c r="U213" s="156"/>
      <c r="V213" s="156"/>
      <c r="W213" s="156"/>
      <c r="X213" s="156"/>
      <c r="Y213" s="156"/>
      <c r="Z213" s="156"/>
      <c r="AA213" s="156"/>
      <c r="AB213" s="156"/>
      <c r="AC213" s="156"/>
      <c r="AD213" s="156"/>
      <c r="AE213" s="156"/>
      <c r="AF213" s="156"/>
      <c r="AG213" s="156"/>
      <c r="AH213" s="156"/>
      <c r="AI213" s="156"/>
      <c r="AJ213" s="156"/>
      <c r="AK213" s="156"/>
      <c r="AL213" s="156"/>
      <c r="AM213" s="156"/>
      <c r="AN213" s="156"/>
      <c r="AO213" s="156"/>
      <c r="AP213" s="156"/>
      <c r="AQ213" s="156"/>
      <c r="AR213" s="156"/>
      <c r="AS213" s="156"/>
    </row>
    <row r="214" spans="15:45" ht="15.75" customHeight="1">
      <c r="O214" s="156"/>
      <c r="P214" s="156"/>
      <c r="Q214" s="156"/>
      <c r="R214" s="156"/>
      <c r="S214" s="156"/>
      <c r="T214" s="156"/>
      <c r="U214" s="156"/>
      <c r="V214" s="156"/>
      <c r="W214" s="156"/>
      <c r="X214" s="156"/>
      <c r="Y214" s="156"/>
      <c r="Z214" s="156"/>
      <c r="AA214" s="156"/>
      <c r="AB214" s="156"/>
      <c r="AC214" s="156"/>
      <c r="AD214" s="156"/>
      <c r="AE214" s="156"/>
      <c r="AF214" s="156"/>
      <c r="AG214" s="156"/>
      <c r="AH214" s="156"/>
      <c r="AI214" s="156"/>
      <c r="AJ214" s="156"/>
      <c r="AK214" s="156"/>
      <c r="AL214" s="156"/>
      <c r="AM214" s="156"/>
      <c r="AN214" s="156"/>
      <c r="AO214" s="156"/>
      <c r="AP214" s="156"/>
      <c r="AQ214" s="156"/>
      <c r="AR214" s="156"/>
      <c r="AS214" s="156"/>
    </row>
    <row r="215" spans="15:45" ht="15.75" customHeight="1">
      <c r="O215" s="156"/>
      <c r="P215" s="156"/>
      <c r="Q215" s="156"/>
      <c r="R215" s="156"/>
      <c r="S215" s="156"/>
      <c r="T215" s="156"/>
      <c r="U215" s="156"/>
      <c r="V215" s="156"/>
      <c r="W215" s="156"/>
      <c r="X215" s="156"/>
      <c r="Y215" s="156"/>
      <c r="Z215" s="156"/>
      <c r="AA215" s="156"/>
      <c r="AB215" s="156"/>
      <c r="AC215" s="156"/>
      <c r="AD215" s="156"/>
      <c r="AE215" s="156"/>
      <c r="AF215" s="156"/>
      <c r="AG215" s="156"/>
      <c r="AH215" s="156"/>
      <c r="AI215" s="156"/>
      <c r="AJ215" s="156"/>
      <c r="AK215" s="156"/>
      <c r="AL215" s="156"/>
      <c r="AM215" s="156"/>
      <c r="AN215" s="156"/>
      <c r="AO215" s="156"/>
      <c r="AP215" s="156"/>
      <c r="AQ215" s="156"/>
      <c r="AR215" s="156"/>
      <c r="AS215" s="156"/>
    </row>
    <row r="216" spans="15:45" ht="15.75" customHeight="1">
      <c r="O216" s="156"/>
      <c r="P216" s="156"/>
      <c r="Q216" s="156"/>
      <c r="R216" s="156"/>
      <c r="S216" s="156"/>
      <c r="T216" s="156"/>
      <c r="U216" s="156"/>
      <c r="V216" s="156"/>
      <c r="W216" s="156"/>
      <c r="X216" s="156"/>
      <c r="Y216" s="156"/>
      <c r="Z216" s="156"/>
      <c r="AA216" s="156"/>
      <c r="AB216" s="156"/>
      <c r="AC216" s="156"/>
      <c r="AD216" s="156"/>
      <c r="AE216" s="156"/>
      <c r="AF216" s="156"/>
      <c r="AG216" s="156"/>
      <c r="AH216" s="156"/>
      <c r="AI216" s="156"/>
      <c r="AJ216" s="156"/>
      <c r="AK216" s="156"/>
      <c r="AL216" s="156"/>
      <c r="AM216" s="156"/>
      <c r="AN216" s="156"/>
      <c r="AO216" s="156"/>
      <c r="AP216" s="156"/>
      <c r="AQ216" s="156"/>
      <c r="AR216" s="156"/>
      <c r="AS216" s="156"/>
    </row>
    <row r="217" spans="15:45" ht="15.75" customHeight="1">
      <c r="O217" s="156"/>
      <c r="P217" s="156"/>
      <c r="Q217" s="156"/>
      <c r="R217" s="156"/>
      <c r="S217" s="156"/>
      <c r="T217" s="156"/>
      <c r="U217" s="156"/>
      <c r="V217" s="156"/>
      <c r="W217" s="156"/>
      <c r="X217" s="156"/>
      <c r="Y217" s="156"/>
      <c r="Z217" s="156"/>
      <c r="AA217" s="156"/>
      <c r="AB217" s="156"/>
      <c r="AC217" s="156"/>
      <c r="AD217" s="156"/>
      <c r="AE217" s="156"/>
      <c r="AF217" s="156"/>
      <c r="AG217" s="156"/>
      <c r="AH217" s="156"/>
      <c r="AI217" s="156"/>
      <c r="AJ217" s="156"/>
      <c r="AK217" s="156"/>
      <c r="AL217" s="156"/>
      <c r="AM217" s="156"/>
      <c r="AN217" s="156"/>
      <c r="AO217" s="156"/>
      <c r="AP217" s="156"/>
      <c r="AQ217" s="156"/>
      <c r="AR217" s="156"/>
      <c r="AS217" s="156"/>
    </row>
    <row r="218" spans="15:45" ht="15.75" customHeight="1">
      <c r="O218" s="156"/>
      <c r="P218" s="156"/>
      <c r="Q218" s="156"/>
      <c r="R218" s="156"/>
      <c r="S218" s="156"/>
      <c r="T218" s="156"/>
      <c r="U218" s="156"/>
      <c r="V218" s="156"/>
      <c r="W218" s="156"/>
      <c r="X218" s="156"/>
      <c r="Y218" s="156"/>
      <c r="Z218" s="156"/>
      <c r="AA218" s="156"/>
      <c r="AB218" s="156"/>
      <c r="AC218" s="156"/>
      <c r="AD218" s="156"/>
      <c r="AE218" s="156"/>
      <c r="AF218" s="156"/>
      <c r="AG218" s="156"/>
      <c r="AH218" s="156"/>
      <c r="AI218" s="156"/>
      <c r="AJ218" s="156"/>
      <c r="AK218" s="156"/>
      <c r="AL218" s="156"/>
      <c r="AM218" s="156"/>
      <c r="AN218" s="156"/>
      <c r="AO218" s="156"/>
      <c r="AP218" s="156"/>
      <c r="AQ218" s="156"/>
      <c r="AR218" s="156"/>
      <c r="AS218" s="156"/>
    </row>
    <row r="219" spans="15:45" ht="15.75" customHeight="1">
      <c r="O219" s="156"/>
      <c r="P219" s="156"/>
      <c r="Q219" s="156"/>
      <c r="R219" s="156"/>
      <c r="S219" s="156"/>
      <c r="T219" s="156"/>
      <c r="U219" s="156"/>
      <c r="V219" s="156"/>
      <c r="W219" s="156"/>
      <c r="X219" s="156"/>
      <c r="Y219" s="156"/>
      <c r="Z219" s="156"/>
      <c r="AA219" s="156"/>
      <c r="AB219" s="156"/>
      <c r="AC219" s="156"/>
      <c r="AD219" s="156"/>
      <c r="AE219" s="156"/>
      <c r="AF219" s="156"/>
      <c r="AG219" s="156"/>
      <c r="AH219" s="156"/>
      <c r="AI219" s="156"/>
      <c r="AJ219" s="156"/>
      <c r="AK219" s="156"/>
      <c r="AL219" s="156"/>
      <c r="AM219" s="156"/>
      <c r="AN219" s="156"/>
      <c r="AO219" s="156"/>
      <c r="AP219" s="156"/>
      <c r="AQ219" s="156"/>
      <c r="AR219" s="156"/>
      <c r="AS219" s="156"/>
    </row>
    <row r="220" spans="15:45" ht="15.75" customHeight="1">
      <c r="O220" s="156"/>
      <c r="P220" s="156"/>
      <c r="Q220" s="156"/>
      <c r="R220" s="156"/>
      <c r="S220" s="156"/>
      <c r="T220" s="156"/>
      <c r="U220" s="156"/>
      <c r="V220" s="156"/>
      <c r="W220" s="156"/>
      <c r="X220" s="156"/>
      <c r="Y220" s="156"/>
      <c r="Z220" s="156"/>
      <c r="AA220" s="156"/>
      <c r="AB220" s="156"/>
      <c r="AC220" s="156"/>
      <c r="AD220" s="156"/>
      <c r="AE220" s="156"/>
      <c r="AF220" s="156"/>
      <c r="AG220" s="156"/>
      <c r="AH220" s="156"/>
      <c r="AI220" s="156"/>
      <c r="AJ220" s="156"/>
      <c r="AK220" s="156"/>
      <c r="AL220" s="156"/>
      <c r="AM220" s="156"/>
      <c r="AN220" s="156"/>
      <c r="AO220" s="156"/>
      <c r="AP220" s="156"/>
      <c r="AQ220" s="156"/>
      <c r="AR220" s="156"/>
      <c r="AS220" s="156"/>
    </row>
    <row r="221" spans="15:45" ht="15.75" customHeight="1">
      <c r="O221" s="156"/>
      <c r="P221" s="156"/>
      <c r="Q221" s="156"/>
      <c r="R221" s="156"/>
      <c r="S221" s="156"/>
      <c r="T221" s="156"/>
      <c r="U221" s="156"/>
      <c r="V221" s="156"/>
      <c r="W221" s="156"/>
      <c r="X221" s="156"/>
      <c r="Y221" s="156"/>
      <c r="Z221" s="156"/>
      <c r="AA221" s="156"/>
      <c r="AB221" s="156"/>
      <c r="AC221" s="156"/>
      <c r="AD221" s="156"/>
      <c r="AE221" s="156"/>
      <c r="AF221" s="156"/>
      <c r="AG221" s="156"/>
      <c r="AH221" s="156"/>
      <c r="AI221" s="156"/>
      <c r="AJ221" s="156"/>
      <c r="AK221" s="156"/>
      <c r="AL221" s="156"/>
      <c r="AM221" s="156"/>
      <c r="AN221" s="156"/>
      <c r="AO221" s="156"/>
      <c r="AP221" s="156"/>
      <c r="AQ221" s="156"/>
      <c r="AR221" s="156"/>
      <c r="AS221" s="156"/>
    </row>
    <row r="222" spans="15:45" ht="15.75" customHeight="1">
      <c r="O222" s="156"/>
      <c r="P222" s="156"/>
      <c r="Q222" s="156"/>
      <c r="R222" s="156"/>
      <c r="S222" s="156"/>
      <c r="T222" s="156"/>
      <c r="U222" s="156"/>
      <c r="V222" s="156"/>
      <c r="W222" s="156"/>
      <c r="X222" s="156"/>
      <c r="Y222" s="156"/>
      <c r="Z222" s="156"/>
      <c r="AA222" s="156"/>
      <c r="AB222" s="156"/>
      <c r="AC222" s="156"/>
      <c r="AD222" s="156"/>
      <c r="AE222" s="156"/>
      <c r="AF222" s="156"/>
      <c r="AG222" s="156"/>
      <c r="AH222" s="156"/>
      <c r="AI222" s="156"/>
      <c r="AJ222" s="156"/>
      <c r="AK222" s="156"/>
      <c r="AL222" s="156"/>
      <c r="AM222" s="156"/>
      <c r="AN222" s="156"/>
      <c r="AO222" s="156"/>
      <c r="AP222" s="156"/>
      <c r="AQ222" s="156"/>
      <c r="AR222" s="156"/>
      <c r="AS222" s="156"/>
    </row>
    <row r="223" spans="15:45" ht="15.75" customHeight="1">
      <c r="O223" s="156"/>
      <c r="P223" s="156"/>
      <c r="Q223" s="156"/>
      <c r="R223" s="156"/>
      <c r="S223" s="156"/>
      <c r="T223" s="156"/>
      <c r="U223" s="156"/>
      <c r="V223" s="156"/>
      <c r="W223" s="156"/>
      <c r="X223" s="156"/>
      <c r="Y223" s="156"/>
      <c r="Z223" s="156"/>
      <c r="AA223" s="156"/>
      <c r="AB223" s="156"/>
      <c r="AC223" s="156"/>
      <c r="AD223" s="156"/>
      <c r="AE223" s="156"/>
      <c r="AF223" s="156"/>
      <c r="AG223" s="156"/>
      <c r="AH223" s="156"/>
      <c r="AI223" s="156"/>
      <c r="AJ223" s="156"/>
      <c r="AK223" s="156"/>
      <c r="AL223" s="156"/>
      <c r="AM223" s="156"/>
      <c r="AN223" s="156"/>
      <c r="AO223" s="156"/>
      <c r="AP223" s="156"/>
      <c r="AQ223" s="156"/>
      <c r="AR223" s="156"/>
      <c r="AS223" s="156"/>
    </row>
    <row r="224" spans="15:45" ht="15.75" customHeight="1">
      <c r="O224" s="156"/>
      <c r="P224" s="156"/>
      <c r="Q224" s="156"/>
      <c r="R224" s="156"/>
      <c r="S224" s="156"/>
      <c r="T224" s="156"/>
      <c r="U224" s="156"/>
      <c r="V224" s="156"/>
      <c r="W224" s="156"/>
      <c r="X224" s="156"/>
      <c r="Y224" s="156"/>
      <c r="Z224" s="156"/>
      <c r="AA224" s="156"/>
      <c r="AB224" s="156"/>
      <c r="AC224" s="156"/>
      <c r="AD224" s="156"/>
      <c r="AE224" s="156"/>
      <c r="AF224" s="156"/>
      <c r="AG224" s="156"/>
      <c r="AH224" s="156"/>
      <c r="AI224" s="156"/>
      <c r="AJ224" s="156"/>
      <c r="AK224" s="156"/>
      <c r="AL224" s="156"/>
      <c r="AM224" s="156"/>
      <c r="AN224" s="156"/>
      <c r="AO224" s="156"/>
      <c r="AP224" s="156"/>
      <c r="AQ224" s="156"/>
      <c r="AR224" s="156"/>
      <c r="AS224" s="156"/>
    </row>
    <row r="225" spans="15:45" ht="15.75" customHeight="1">
      <c r="O225" s="156"/>
      <c r="P225" s="156"/>
      <c r="Q225" s="156"/>
      <c r="R225" s="156"/>
      <c r="S225" s="156"/>
      <c r="T225" s="156"/>
      <c r="U225" s="156"/>
      <c r="V225" s="156"/>
      <c r="W225" s="156"/>
      <c r="X225" s="156"/>
      <c r="Y225" s="156"/>
      <c r="Z225" s="156"/>
      <c r="AA225" s="156"/>
      <c r="AB225" s="156"/>
      <c r="AC225" s="156"/>
      <c r="AD225" s="156"/>
      <c r="AE225" s="156"/>
      <c r="AF225" s="156"/>
      <c r="AG225" s="156"/>
      <c r="AH225" s="156"/>
      <c r="AI225" s="156"/>
      <c r="AJ225" s="156"/>
      <c r="AK225" s="156"/>
      <c r="AL225" s="156"/>
      <c r="AM225" s="156"/>
      <c r="AN225" s="156"/>
      <c r="AO225" s="156"/>
      <c r="AP225" s="156"/>
      <c r="AQ225" s="156"/>
      <c r="AR225" s="156"/>
      <c r="AS225" s="156"/>
    </row>
    <row r="226" spans="15:45" ht="15.75" customHeight="1">
      <c r="O226" s="156"/>
      <c r="P226" s="156"/>
      <c r="Q226" s="156"/>
      <c r="R226" s="156"/>
      <c r="S226" s="156"/>
      <c r="T226" s="156"/>
      <c r="U226" s="156"/>
      <c r="V226" s="156"/>
      <c r="W226" s="156"/>
      <c r="X226" s="156"/>
      <c r="Y226" s="156"/>
      <c r="Z226" s="156"/>
      <c r="AA226" s="156"/>
      <c r="AB226" s="156"/>
      <c r="AC226" s="156"/>
      <c r="AD226" s="156"/>
      <c r="AE226" s="156"/>
      <c r="AF226" s="156"/>
      <c r="AG226" s="156"/>
      <c r="AH226" s="156"/>
      <c r="AI226" s="156"/>
      <c r="AJ226" s="156"/>
      <c r="AK226" s="156"/>
      <c r="AL226" s="156"/>
      <c r="AM226" s="156"/>
      <c r="AN226" s="156"/>
      <c r="AO226" s="156"/>
      <c r="AP226" s="156"/>
      <c r="AQ226" s="156"/>
      <c r="AR226" s="156"/>
      <c r="AS226" s="156"/>
    </row>
    <row r="227" spans="15:45" ht="15.75" customHeight="1">
      <c r="O227" s="156"/>
      <c r="P227" s="156"/>
      <c r="Q227" s="156"/>
      <c r="R227" s="156"/>
      <c r="S227" s="156"/>
      <c r="T227" s="156"/>
      <c r="U227" s="156"/>
      <c r="V227" s="156"/>
      <c r="W227" s="156"/>
      <c r="X227" s="156"/>
      <c r="Y227" s="156"/>
      <c r="Z227" s="156"/>
      <c r="AA227" s="156"/>
      <c r="AB227" s="156"/>
      <c r="AC227" s="156"/>
      <c r="AD227" s="156"/>
      <c r="AE227" s="156"/>
      <c r="AF227" s="156"/>
      <c r="AG227" s="156"/>
      <c r="AH227" s="156"/>
      <c r="AI227" s="156"/>
      <c r="AJ227" s="156"/>
      <c r="AK227" s="156"/>
      <c r="AL227" s="156"/>
      <c r="AM227" s="156"/>
      <c r="AN227" s="156"/>
      <c r="AO227" s="156"/>
      <c r="AP227" s="156"/>
      <c r="AQ227" s="156"/>
      <c r="AR227" s="156"/>
      <c r="AS227" s="156"/>
    </row>
    <row r="228" spans="15:45" ht="15.75" customHeight="1">
      <c r="O228" s="156"/>
      <c r="P228" s="156"/>
      <c r="Q228" s="156"/>
      <c r="R228" s="156"/>
      <c r="S228" s="156"/>
      <c r="T228" s="156"/>
      <c r="U228" s="156"/>
      <c r="V228" s="156"/>
      <c r="W228" s="156"/>
      <c r="X228" s="156"/>
      <c r="Y228" s="156"/>
      <c r="Z228" s="156"/>
      <c r="AA228" s="156"/>
      <c r="AB228" s="156"/>
      <c r="AC228" s="156"/>
      <c r="AD228" s="156"/>
      <c r="AE228" s="156"/>
      <c r="AF228" s="156"/>
      <c r="AG228" s="156"/>
      <c r="AH228" s="156"/>
      <c r="AI228" s="156"/>
      <c r="AJ228" s="156"/>
      <c r="AK228" s="156"/>
      <c r="AL228" s="156"/>
      <c r="AM228" s="156"/>
      <c r="AN228" s="156"/>
      <c r="AO228" s="156"/>
      <c r="AP228" s="156"/>
      <c r="AQ228" s="156"/>
      <c r="AR228" s="156"/>
      <c r="AS228" s="156"/>
    </row>
    <row r="229" spans="15:45" ht="15.75" customHeight="1">
      <c r="O229" s="156"/>
      <c r="P229" s="156"/>
      <c r="Q229" s="156"/>
      <c r="R229" s="156"/>
      <c r="S229" s="156"/>
      <c r="T229" s="156"/>
      <c r="U229" s="156"/>
      <c r="V229" s="156"/>
      <c r="W229" s="156"/>
      <c r="X229" s="156"/>
      <c r="Y229" s="156"/>
      <c r="Z229" s="156"/>
      <c r="AA229" s="156"/>
      <c r="AB229" s="156"/>
      <c r="AC229" s="156"/>
      <c r="AD229" s="156"/>
      <c r="AE229" s="156"/>
      <c r="AF229" s="156"/>
      <c r="AG229" s="156"/>
      <c r="AH229" s="156"/>
      <c r="AI229" s="156"/>
      <c r="AJ229" s="156"/>
      <c r="AK229" s="156"/>
      <c r="AL229" s="156"/>
      <c r="AM229" s="156"/>
      <c r="AN229" s="156"/>
      <c r="AO229" s="156"/>
      <c r="AP229" s="156"/>
      <c r="AQ229" s="156"/>
      <c r="AR229" s="156"/>
      <c r="AS229" s="156"/>
    </row>
    <row r="230" spans="15:45" ht="15.75" customHeight="1">
      <c r="O230" s="156"/>
      <c r="P230" s="156"/>
      <c r="Q230" s="156"/>
      <c r="R230" s="156"/>
      <c r="S230" s="156"/>
      <c r="T230" s="156"/>
      <c r="U230" s="156"/>
      <c r="V230" s="156"/>
      <c r="W230" s="156"/>
      <c r="X230" s="156"/>
      <c r="Y230" s="156"/>
      <c r="Z230" s="156"/>
      <c r="AA230" s="156"/>
      <c r="AB230" s="156"/>
      <c r="AC230" s="156"/>
      <c r="AD230" s="156"/>
      <c r="AE230" s="156"/>
      <c r="AF230" s="156"/>
      <c r="AG230" s="156"/>
      <c r="AH230" s="156"/>
      <c r="AI230" s="156"/>
      <c r="AJ230" s="156"/>
      <c r="AK230" s="156"/>
      <c r="AL230" s="156"/>
      <c r="AM230" s="156"/>
      <c r="AN230" s="156"/>
      <c r="AO230" s="156"/>
      <c r="AP230" s="156"/>
      <c r="AQ230" s="156"/>
      <c r="AR230" s="156"/>
      <c r="AS230" s="156"/>
    </row>
    <row r="231" spans="15:45" ht="15.75" customHeight="1">
      <c r="O231" s="156"/>
      <c r="P231" s="156"/>
      <c r="Q231" s="156"/>
      <c r="R231" s="156"/>
      <c r="S231" s="156"/>
      <c r="T231" s="156"/>
      <c r="U231" s="156"/>
      <c r="V231" s="156"/>
      <c r="W231" s="156"/>
      <c r="X231" s="156"/>
      <c r="Y231" s="156"/>
      <c r="Z231" s="156"/>
      <c r="AA231" s="156"/>
      <c r="AB231" s="156"/>
      <c r="AC231" s="156"/>
      <c r="AD231" s="156"/>
      <c r="AE231" s="156"/>
      <c r="AF231" s="156"/>
      <c r="AG231" s="156"/>
      <c r="AH231" s="156"/>
      <c r="AI231" s="156"/>
      <c r="AJ231" s="156"/>
      <c r="AK231" s="156"/>
      <c r="AL231" s="156"/>
      <c r="AM231" s="156"/>
      <c r="AN231" s="156"/>
      <c r="AO231" s="156"/>
      <c r="AP231" s="156"/>
      <c r="AQ231" s="156"/>
      <c r="AR231" s="156"/>
      <c r="AS231" s="156"/>
    </row>
    <row r="232" spans="15:45" ht="15.75" customHeight="1">
      <c r="O232" s="156"/>
      <c r="P232" s="156"/>
      <c r="Q232" s="156"/>
      <c r="R232" s="156"/>
      <c r="S232" s="156"/>
      <c r="T232" s="156"/>
      <c r="U232" s="156"/>
      <c r="V232" s="156"/>
      <c r="W232" s="156"/>
      <c r="X232" s="156"/>
      <c r="Y232" s="156"/>
      <c r="Z232" s="156"/>
      <c r="AA232" s="156"/>
      <c r="AB232" s="156"/>
      <c r="AC232" s="156"/>
      <c r="AD232" s="156"/>
      <c r="AE232" s="156"/>
      <c r="AF232" s="156"/>
      <c r="AG232" s="156"/>
      <c r="AH232" s="156"/>
      <c r="AI232" s="156"/>
      <c r="AJ232" s="156"/>
      <c r="AK232" s="156"/>
      <c r="AL232" s="156"/>
      <c r="AM232" s="156"/>
      <c r="AN232" s="156"/>
      <c r="AO232" s="156"/>
      <c r="AP232" s="156"/>
      <c r="AQ232" s="156"/>
      <c r="AR232" s="156"/>
      <c r="AS232" s="156"/>
    </row>
    <row r="233" spans="15:45" ht="15.75" customHeight="1">
      <c r="O233" s="156"/>
      <c r="P233" s="156"/>
      <c r="Q233" s="156"/>
      <c r="R233" s="156"/>
      <c r="S233" s="156"/>
      <c r="T233" s="156"/>
      <c r="U233" s="156"/>
      <c r="V233" s="156"/>
      <c r="W233" s="156"/>
      <c r="X233" s="156"/>
      <c r="Y233" s="156"/>
      <c r="Z233" s="156"/>
      <c r="AA233" s="156"/>
      <c r="AB233" s="156"/>
      <c r="AC233" s="156"/>
      <c r="AD233" s="156"/>
      <c r="AE233" s="156"/>
      <c r="AF233" s="156"/>
      <c r="AG233" s="156"/>
      <c r="AH233" s="156"/>
      <c r="AI233" s="156"/>
      <c r="AJ233" s="156"/>
      <c r="AK233" s="156"/>
      <c r="AL233" s="156"/>
      <c r="AM233" s="156"/>
      <c r="AN233" s="156"/>
      <c r="AO233" s="156"/>
      <c r="AP233" s="156"/>
      <c r="AQ233" s="156"/>
      <c r="AR233" s="156"/>
      <c r="AS233" s="156"/>
    </row>
    <row r="234" spans="15:45" ht="15.75" customHeight="1">
      <c r="O234" s="156"/>
      <c r="P234" s="156"/>
      <c r="Q234" s="156"/>
      <c r="R234" s="156"/>
      <c r="S234" s="156"/>
      <c r="T234" s="156"/>
      <c r="U234" s="156"/>
      <c r="V234" s="156"/>
      <c r="W234" s="156"/>
      <c r="X234" s="156"/>
      <c r="Y234" s="156"/>
      <c r="Z234" s="156"/>
      <c r="AA234" s="156"/>
      <c r="AB234" s="156"/>
      <c r="AC234" s="156"/>
      <c r="AD234" s="156"/>
      <c r="AE234" s="156"/>
      <c r="AF234" s="156"/>
      <c r="AG234" s="156"/>
      <c r="AH234" s="156"/>
      <c r="AI234" s="156"/>
      <c r="AJ234" s="156"/>
      <c r="AK234" s="156"/>
      <c r="AL234" s="156"/>
      <c r="AM234" s="156"/>
      <c r="AN234" s="156"/>
      <c r="AO234" s="156"/>
      <c r="AP234" s="156"/>
      <c r="AQ234" s="156"/>
      <c r="AR234" s="156"/>
      <c r="AS234" s="156"/>
    </row>
    <row r="235" spans="15:45" ht="15.75" customHeight="1">
      <c r="O235" s="156"/>
      <c r="P235" s="156"/>
      <c r="Q235" s="156"/>
      <c r="R235" s="156"/>
      <c r="S235" s="156"/>
      <c r="T235" s="156"/>
      <c r="U235" s="156"/>
      <c r="V235" s="156"/>
      <c r="W235" s="156"/>
      <c r="X235" s="156"/>
      <c r="Y235" s="156"/>
      <c r="Z235" s="156"/>
      <c r="AA235" s="156"/>
      <c r="AB235" s="156"/>
      <c r="AC235" s="156"/>
      <c r="AD235" s="156"/>
      <c r="AE235" s="156"/>
      <c r="AF235" s="156"/>
      <c r="AG235" s="156"/>
      <c r="AH235" s="156"/>
      <c r="AI235" s="156"/>
      <c r="AJ235" s="156"/>
      <c r="AK235" s="156"/>
      <c r="AL235" s="156"/>
      <c r="AM235" s="156"/>
      <c r="AN235" s="156"/>
      <c r="AO235" s="156"/>
      <c r="AP235" s="156"/>
      <c r="AQ235" s="156"/>
      <c r="AR235" s="156"/>
      <c r="AS235" s="156"/>
    </row>
    <row r="236" spans="15:45" ht="15.75" customHeight="1">
      <c r="O236" s="156"/>
      <c r="P236" s="156"/>
      <c r="Q236" s="156"/>
      <c r="R236" s="156"/>
      <c r="S236" s="156"/>
      <c r="T236" s="156"/>
      <c r="U236" s="156"/>
      <c r="V236" s="156"/>
      <c r="W236" s="156"/>
      <c r="X236" s="156"/>
      <c r="Y236" s="156"/>
      <c r="Z236" s="156"/>
      <c r="AA236" s="156"/>
      <c r="AB236" s="156"/>
      <c r="AC236" s="156"/>
      <c r="AD236" s="156"/>
      <c r="AE236" s="156"/>
      <c r="AF236" s="156"/>
      <c r="AG236" s="156"/>
      <c r="AH236" s="156"/>
      <c r="AI236" s="156"/>
      <c r="AJ236" s="156"/>
      <c r="AK236" s="156"/>
      <c r="AL236" s="156"/>
      <c r="AM236" s="156"/>
      <c r="AN236" s="156"/>
      <c r="AO236" s="156"/>
      <c r="AP236" s="156"/>
      <c r="AQ236" s="156"/>
      <c r="AR236" s="156"/>
      <c r="AS236" s="156"/>
    </row>
    <row r="237" spans="15:45" ht="15.75" customHeight="1">
      <c r="O237" s="156"/>
      <c r="P237" s="156"/>
      <c r="Q237" s="156"/>
      <c r="R237" s="156"/>
      <c r="S237" s="156"/>
      <c r="T237" s="156"/>
      <c r="U237" s="156"/>
      <c r="V237" s="156"/>
      <c r="W237" s="156"/>
      <c r="X237" s="156"/>
      <c r="Y237" s="156"/>
      <c r="Z237" s="156"/>
      <c r="AA237" s="156"/>
      <c r="AB237" s="156"/>
      <c r="AC237" s="156"/>
      <c r="AD237" s="156"/>
      <c r="AE237" s="156"/>
      <c r="AF237" s="156"/>
      <c r="AG237" s="156"/>
      <c r="AH237" s="156"/>
      <c r="AI237" s="156"/>
      <c r="AJ237" s="156"/>
      <c r="AK237" s="156"/>
      <c r="AL237" s="156"/>
      <c r="AM237" s="156"/>
      <c r="AN237" s="156"/>
      <c r="AO237" s="156"/>
      <c r="AP237" s="156"/>
      <c r="AQ237" s="156"/>
      <c r="AR237" s="156"/>
      <c r="AS237" s="156"/>
    </row>
    <row r="238" spans="15:45" ht="15.75" customHeight="1">
      <c r="O238" s="156"/>
      <c r="P238" s="156"/>
      <c r="Q238" s="156"/>
      <c r="R238" s="156"/>
      <c r="S238" s="156"/>
      <c r="T238" s="156"/>
      <c r="U238" s="156"/>
      <c r="V238" s="156"/>
      <c r="W238" s="156"/>
      <c r="X238" s="156"/>
      <c r="Y238" s="156"/>
      <c r="Z238" s="156"/>
      <c r="AA238" s="156"/>
      <c r="AB238" s="156"/>
      <c r="AC238" s="156"/>
      <c r="AD238" s="156"/>
      <c r="AE238" s="156"/>
      <c r="AF238" s="156"/>
      <c r="AG238" s="156"/>
      <c r="AH238" s="156"/>
      <c r="AI238" s="156"/>
      <c r="AJ238" s="156"/>
      <c r="AK238" s="156"/>
      <c r="AL238" s="156"/>
      <c r="AM238" s="156"/>
      <c r="AN238" s="156"/>
      <c r="AO238" s="156"/>
      <c r="AP238" s="156"/>
      <c r="AQ238" s="156"/>
      <c r="AR238" s="156"/>
      <c r="AS238" s="156"/>
    </row>
    <row r="239" spans="15:45" ht="15.75" customHeight="1">
      <c r="O239" s="156"/>
      <c r="P239" s="156"/>
      <c r="Q239" s="156"/>
      <c r="R239" s="156"/>
      <c r="S239" s="156"/>
      <c r="T239" s="156"/>
      <c r="U239" s="156"/>
      <c r="V239" s="156"/>
      <c r="W239" s="156"/>
      <c r="X239" s="156"/>
      <c r="Y239" s="156"/>
      <c r="Z239" s="156"/>
      <c r="AA239" s="156"/>
      <c r="AB239" s="156"/>
      <c r="AC239" s="156"/>
      <c r="AD239" s="156"/>
      <c r="AE239" s="156"/>
      <c r="AF239" s="156"/>
      <c r="AG239" s="156"/>
      <c r="AH239" s="156"/>
      <c r="AI239" s="156"/>
      <c r="AJ239" s="156"/>
      <c r="AK239" s="156"/>
      <c r="AL239" s="156"/>
      <c r="AM239" s="156"/>
      <c r="AN239" s="156"/>
      <c r="AO239" s="156"/>
      <c r="AP239" s="156"/>
      <c r="AQ239" s="156"/>
      <c r="AR239" s="156"/>
      <c r="AS239" s="156"/>
    </row>
    <row r="240" spans="15:45" ht="15.75" customHeight="1">
      <c r="O240" s="156"/>
      <c r="P240" s="156"/>
      <c r="Q240" s="156"/>
      <c r="R240" s="156"/>
      <c r="S240" s="156"/>
      <c r="T240" s="156"/>
      <c r="U240" s="156"/>
      <c r="V240" s="156"/>
      <c r="W240" s="156"/>
      <c r="X240" s="156"/>
      <c r="Y240" s="156"/>
      <c r="Z240" s="156"/>
      <c r="AA240" s="156"/>
      <c r="AB240" s="156"/>
      <c r="AC240" s="156"/>
      <c r="AD240" s="156"/>
      <c r="AE240" s="156"/>
      <c r="AF240" s="156"/>
      <c r="AG240" s="156"/>
      <c r="AH240" s="156"/>
      <c r="AI240" s="156"/>
      <c r="AJ240" s="156"/>
      <c r="AK240" s="156"/>
      <c r="AL240" s="156"/>
      <c r="AM240" s="156"/>
      <c r="AN240" s="156"/>
      <c r="AO240" s="156"/>
      <c r="AP240" s="156"/>
      <c r="AQ240" s="156"/>
      <c r="AR240" s="156"/>
      <c r="AS240" s="156"/>
    </row>
    <row r="241" spans="15:45" ht="15.75" customHeight="1">
      <c r="O241" s="156"/>
      <c r="P241" s="156"/>
      <c r="Q241" s="156"/>
      <c r="R241" s="156"/>
      <c r="S241" s="156"/>
      <c r="T241" s="156"/>
      <c r="U241" s="156"/>
      <c r="V241" s="156"/>
      <c r="W241" s="156"/>
      <c r="X241" s="156"/>
      <c r="Y241" s="156"/>
      <c r="Z241" s="156"/>
      <c r="AA241" s="156"/>
      <c r="AB241" s="156"/>
      <c r="AC241" s="156"/>
      <c r="AD241" s="156"/>
      <c r="AE241" s="156"/>
      <c r="AF241" s="156"/>
      <c r="AG241" s="156"/>
      <c r="AH241" s="156"/>
      <c r="AI241" s="156"/>
      <c r="AJ241" s="156"/>
      <c r="AK241" s="156"/>
      <c r="AL241" s="156"/>
      <c r="AM241" s="156"/>
      <c r="AN241" s="156"/>
      <c r="AO241" s="156"/>
      <c r="AP241" s="156"/>
      <c r="AQ241" s="156"/>
      <c r="AR241" s="156"/>
      <c r="AS241" s="156"/>
    </row>
    <row r="242" spans="15:45" ht="15.75" customHeight="1">
      <c r="O242" s="156"/>
      <c r="P242" s="156"/>
      <c r="Q242" s="156"/>
      <c r="R242" s="156"/>
      <c r="S242" s="156"/>
      <c r="T242" s="156"/>
      <c r="U242" s="156"/>
      <c r="V242" s="156"/>
      <c r="W242" s="156"/>
      <c r="X242" s="156"/>
      <c r="Y242" s="156"/>
      <c r="Z242" s="156"/>
      <c r="AA242" s="156"/>
      <c r="AB242" s="156"/>
      <c r="AC242" s="156"/>
      <c r="AD242" s="156"/>
      <c r="AE242" s="156"/>
      <c r="AF242" s="156"/>
      <c r="AG242" s="156"/>
      <c r="AH242" s="156"/>
      <c r="AI242" s="156"/>
      <c r="AJ242" s="156"/>
      <c r="AK242" s="156"/>
      <c r="AL242" s="156"/>
      <c r="AM242" s="156"/>
      <c r="AN242" s="156"/>
      <c r="AO242" s="156"/>
      <c r="AP242" s="156"/>
      <c r="AQ242" s="156"/>
      <c r="AR242" s="156"/>
      <c r="AS242" s="156"/>
    </row>
    <row r="243" spans="15:45" ht="15.75" customHeight="1">
      <c r="O243" s="156"/>
      <c r="P243" s="156"/>
      <c r="Q243" s="156"/>
      <c r="R243" s="156"/>
      <c r="S243" s="156"/>
      <c r="T243" s="156"/>
      <c r="U243" s="156"/>
      <c r="V243" s="156"/>
      <c r="W243" s="156"/>
      <c r="X243" s="156"/>
      <c r="Y243" s="156"/>
      <c r="Z243" s="156"/>
      <c r="AA243" s="156"/>
      <c r="AB243" s="156"/>
      <c r="AC243" s="156"/>
      <c r="AD243" s="156"/>
      <c r="AE243" s="156"/>
      <c r="AF243" s="156"/>
      <c r="AG243" s="156"/>
      <c r="AH243" s="156"/>
      <c r="AI243" s="156"/>
      <c r="AJ243" s="156"/>
      <c r="AK243" s="156"/>
      <c r="AL243" s="156"/>
      <c r="AM243" s="156"/>
      <c r="AN243" s="156"/>
      <c r="AO243" s="156"/>
      <c r="AP243" s="156"/>
      <c r="AQ243" s="156"/>
      <c r="AR243" s="156"/>
      <c r="AS243" s="156"/>
    </row>
    <row r="244" spans="15:45" ht="15.75" customHeight="1">
      <c r="O244" s="156"/>
      <c r="P244" s="156"/>
      <c r="Q244" s="156"/>
      <c r="R244" s="156"/>
      <c r="S244" s="156"/>
      <c r="T244" s="156"/>
      <c r="U244" s="156"/>
      <c r="V244" s="156"/>
      <c r="W244" s="156"/>
      <c r="X244" s="156"/>
      <c r="Y244" s="156"/>
      <c r="Z244" s="156"/>
      <c r="AA244" s="156"/>
      <c r="AB244" s="156"/>
      <c r="AC244" s="156"/>
      <c r="AD244" s="156"/>
      <c r="AE244" s="156"/>
      <c r="AF244" s="156"/>
      <c r="AG244" s="156"/>
      <c r="AH244" s="156"/>
      <c r="AI244" s="156"/>
      <c r="AJ244" s="156"/>
      <c r="AK244" s="156"/>
      <c r="AL244" s="156"/>
      <c r="AM244" s="156"/>
      <c r="AN244" s="156"/>
      <c r="AO244" s="156"/>
      <c r="AP244" s="156"/>
      <c r="AQ244" s="156"/>
      <c r="AR244" s="156"/>
      <c r="AS244" s="156"/>
    </row>
    <row r="245" spans="15:45" ht="15.75" customHeight="1">
      <c r="O245" s="156"/>
      <c r="P245" s="156"/>
      <c r="Q245" s="156"/>
      <c r="R245" s="156"/>
      <c r="S245" s="156"/>
      <c r="T245" s="156"/>
      <c r="U245" s="156"/>
      <c r="V245" s="156"/>
      <c r="W245" s="156"/>
      <c r="X245" s="156"/>
      <c r="Y245" s="156"/>
      <c r="Z245" s="156"/>
      <c r="AA245" s="156"/>
      <c r="AB245" s="156"/>
      <c r="AC245" s="156"/>
      <c r="AD245" s="156"/>
      <c r="AE245" s="156"/>
      <c r="AF245" s="156"/>
      <c r="AG245" s="156"/>
      <c r="AH245" s="156"/>
      <c r="AI245" s="156"/>
      <c r="AJ245" s="156"/>
      <c r="AK245" s="156"/>
      <c r="AL245" s="156"/>
      <c r="AM245" s="156"/>
      <c r="AN245" s="156"/>
      <c r="AO245" s="156"/>
      <c r="AP245" s="156"/>
      <c r="AQ245" s="156"/>
      <c r="AR245" s="156"/>
      <c r="AS245" s="156"/>
    </row>
    <row r="246" spans="15:45" ht="15.75" customHeight="1">
      <c r="O246" s="156"/>
      <c r="P246" s="156"/>
      <c r="Q246" s="156"/>
      <c r="R246" s="156"/>
      <c r="S246" s="156"/>
      <c r="T246" s="156"/>
      <c r="U246" s="156"/>
      <c r="V246" s="156"/>
      <c r="W246" s="156"/>
      <c r="X246" s="156"/>
      <c r="Y246" s="156"/>
      <c r="Z246" s="156"/>
      <c r="AA246" s="156"/>
      <c r="AB246" s="156"/>
      <c r="AC246" s="156"/>
      <c r="AD246" s="156"/>
      <c r="AE246" s="156"/>
      <c r="AF246" s="156"/>
      <c r="AG246" s="156"/>
      <c r="AH246" s="156"/>
      <c r="AI246" s="156"/>
      <c r="AJ246" s="156"/>
      <c r="AK246" s="156"/>
      <c r="AL246" s="156"/>
      <c r="AM246" s="156"/>
      <c r="AN246" s="156"/>
      <c r="AO246" s="156"/>
      <c r="AP246" s="156"/>
      <c r="AQ246" s="156"/>
      <c r="AR246" s="156"/>
      <c r="AS246" s="156"/>
    </row>
    <row r="247" spans="15:45" ht="15.75" customHeight="1">
      <c r="O247" s="156"/>
      <c r="P247" s="156"/>
      <c r="Q247" s="156"/>
      <c r="R247" s="156"/>
      <c r="S247" s="156"/>
      <c r="T247" s="156"/>
      <c r="U247" s="156"/>
      <c r="V247" s="156"/>
      <c r="W247" s="156"/>
      <c r="X247" s="156"/>
      <c r="Y247" s="156"/>
      <c r="Z247" s="156"/>
      <c r="AA247" s="156"/>
      <c r="AB247" s="156"/>
      <c r="AC247" s="156"/>
      <c r="AD247" s="156"/>
      <c r="AE247" s="156"/>
      <c r="AF247" s="156"/>
      <c r="AG247" s="156"/>
      <c r="AH247" s="156"/>
      <c r="AI247" s="156"/>
      <c r="AJ247" s="156"/>
      <c r="AK247" s="156"/>
      <c r="AL247" s="156"/>
      <c r="AM247" s="156"/>
      <c r="AN247" s="156"/>
      <c r="AO247" s="156"/>
      <c r="AP247" s="156"/>
      <c r="AQ247" s="156"/>
      <c r="AR247" s="156"/>
      <c r="AS247" s="156"/>
    </row>
    <row r="248" spans="15:45" ht="15.75" customHeight="1">
      <c r="O248" s="156"/>
      <c r="P248" s="156"/>
      <c r="Q248" s="156"/>
      <c r="R248" s="156"/>
      <c r="S248" s="156"/>
      <c r="T248" s="156"/>
      <c r="U248" s="156"/>
      <c r="V248" s="156"/>
      <c r="W248" s="156"/>
      <c r="X248" s="156"/>
      <c r="Y248" s="156"/>
      <c r="Z248" s="156"/>
      <c r="AA248" s="156"/>
      <c r="AB248" s="156"/>
      <c r="AC248" s="156"/>
      <c r="AD248" s="156"/>
      <c r="AE248" s="156"/>
      <c r="AF248" s="156"/>
      <c r="AG248" s="156"/>
      <c r="AH248" s="156"/>
      <c r="AI248" s="156"/>
      <c r="AJ248" s="156"/>
      <c r="AK248" s="156"/>
      <c r="AL248" s="156"/>
      <c r="AM248" s="156"/>
      <c r="AN248" s="156"/>
      <c r="AO248" s="156"/>
      <c r="AP248" s="156"/>
      <c r="AQ248" s="156"/>
      <c r="AR248" s="156"/>
      <c r="AS248" s="156"/>
    </row>
    <row r="249" spans="15:45" ht="15.75" customHeight="1">
      <c r="O249" s="156"/>
      <c r="P249" s="156"/>
      <c r="Q249" s="156"/>
      <c r="R249" s="156"/>
      <c r="S249" s="156"/>
      <c r="T249" s="156"/>
      <c r="U249" s="156"/>
      <c r="V249" s="156"/>
      <c r="W249" s="156"/>
      <c r="X249" s="156"/>
      <c r="Y249" s="156"/>
      <c r="Z249" s="156"/>
      <c r="AA249" s="156"/>
      <c r="AB249" s="156"/>
      <c r="AC249" s="156"/>
      <c r="AD249" s="156"/>
      <c r="AE249" s="156"/>
      <c r="AF249" s="156"/>
      <c r="AG249" s="156"/>
      <c r="AH249" s="156"/>
      <c r="AI249" s="156"/>
      <c r="AJ249" s="156"/>
      <c r="AK249" s="156"/>
      <c r="AL249" s="156"/>
      <c r="AM249" s="156"/>
      <c r="AN249" s="156"/>
      <c r="AO249" s="156"/>
      <c r="AP249" s="156"/>
      <c r="AQ249" s="156"/>
      <c r="AR249" s="156"/>
      <c r="AS249" s="156"/>
    </row>
    <row r="250" spans="15:45" ht="15.75" customHeight="1">
      <c r="O250" s="156"/>
      <c r="P250" s="156"/>
      <c r="Q250" s="156"/>
      <c r="R250" s="156"/>
      <c r="S250" s="156"/>
      <c r="T250" s="156"/>
      <c r="U250" s="156"/>
      <c r="V250" s="156"/>
      <c r="W250" s="156"/>
      <c r="X250" s="156"/>
      <c r="Y250" s="156"/>
      <c r="Z250" s="156"/>
      <c r="AA250" s="156"/>
      <c r="AB250" s="156"/>
      <c r="AC250" s="156"/>
      <c r="AD250" s="156"/>
      <c r="AE250" s="156"/>
      <c r="AF250" s="156"/>
      <c r="AG250" s="156"/>
      <c r="AH250" s="156"/>
      <c r="AI250" s="156"/>
      <c r="AJ250" s="156"/>
      <c r="AK250" s="156"/>
      <c r="AL250" s="156"/>
      <c r="AM250" s="156"/>
      <c r="AN250" s="156"/>
      <c r="AO250" s="156"/>
      <c r="AP250" s="156"/>
      <c r="AQ250" s="156"/>
      <c r="AR250" s="156"/>
      <c r="AS250" s="156"/>
    </row>
    <row r="251" spans="15:45" ht="15.75" customHeight="1">
      <c r="O251" s="156"/>
      <c r="P251" s="156"/>
      <c r="Q251" s="156"/>
      <c r="R251" s="156"/>
      <c r="S251" s="156"/>
      <c r="T251" s="156"/>
      <c r="U251" s="156"/>
      <c r="V251" s="156"/>
      <c r="W251" s="156"/>
      <c r="X251" s="156"/>
      <c r="Y251" s="156"/>
      <c r="Z251" s="156"/>
      <c r="AA251" s="156"/>
      <c r="AB251" s="156"/>
      <c r="AC251" s="156"/>
      <c r="AD251" s="156"/>
      <c r="AE251" s="156"/>
      <c r="AF251" s="156"/>
      <c r="AG251" s="156"/>
      <c r="AH251" s="156"/>
      <c r="AI251" s="156"/>
      <c r="AJ251" s="156"/>
      <c r="AK251" s="156"/>
      <c r="AL251" s="156"/>
      <c r="AM251" s="156"/>
      <c r="AN251" s="156"/>
      <c r="AO251" s="156"/>
      <c r="AP251" s="156"/>
      <c r="AQ251" s="156"/>
      <c r="AR251" s="156"/>
      <c r="AS251" s="156"/>
    </row>
    <row r="252" spans="15:45" ht="15.75" customHeight="1">
      <c r="O252" s="156"/>
      <c r="P252" s="156"/>
      <c r="Q252" s="156"/>
      <c r="R252" s="156"/>
      <c r="S252" s="156"/>
      <c r="T252" s="156"/>
      <c r="U252" s="156"/>
      <c r="V252" s="156"/>
      <c r="W252" s="156"/>
      <c r="X252" s="156"/>
      <c r="Y252" s="156"/>
      <c r="Z252" s="156"/>
      <c r="AA252" s="156"/>
      <c r="AB252" s="156"/>
      <c r="AC252" s="156"/>
      <c r="AD252" s="156"/>
      <c r="AE252" s="156"/>
      <c r="AF252" s="156"/>
      <c r="AG252" s="156"/>
      <c r="AH252" s="156"/>
      <c r="AI252" s="156"/>
      <c r="AJ252" s="156"/>
      <c r="AK252" s="156"/>
      <c r="AL252" s="156"/>
      <c r="AM252" s="156"/>
      <c r="AN252" s="156"/>
      <c r="AO252" s="156"/>
      <c r="AP252" s="156"/>
      <c r="AQ252" s="156"/>
      <c r="AR252" s="156"/>
      <c r="AS252" s="156"/>
    </row>
    <row r="253" spans="15:45" ht="15.75" customHeight="1">
      <c r="O253" s="156"/>
      <c r="P253" s="156"/>
      <c r="Q253" s="156"/>
      <c r="R253" s="156"/>
      <c r="S253" s="156"/>
      <c r="T253" s="156"/>
      <c r="U253" s="156"/>
      <c r="V253" s="156"/>
      <c r="W253" s="156"/>
      <c r="X253" s="156"/>
      <c r="Y253" s="156"/>
      <c r="Z253" s="156"/>
      <c r="AA253" s="156"/>
      <c r="AB253" s="156"/>
      <c r="AC253" s="156"/>
      <c r="AD253" s="156"/>
      <c r="AE253" s="156"/>
      <c r="AF253" s="156"/>
      <c r="AG253" s="156"/>
      <c r="AH253" s="156"/>
      <c r="AI253" s="156"/>
      <c r="AJ253" s="156"/>
      <c r="AK253" s="156"/>
      <c r="AL253" s="156"/>
      <c r="AM253" s="156"/>
      <c r="AN253" s="156"/>
      <c r="AO253" s="156"/>
      <c r="AP253" s="156"/>
      <c r="AQ253" s="156"/>
      <c r="AR253" s="156"/>
      <c r="AS253" s="156"/>
    </row>
    <row r="254" spans="15:45" ht="15.75" customHeight="1">
      <c r="O254" s="156"/>
      <c r="P254" s="156"/>
      <c r="Q254" s="156"/>
      <c r="R254" s="156"/>
      <c r="S254" s="156"/>
      <c r="T254" s="156"/>
      <c r="U254" s="156"/>
      <c r="V254" s="156"/>
      <c r="W254" s="156"/>
      <c r="X254" s="156"/>
      <c r="Y254" s="156"/>
      <c r="Z254" s="156"/>
      <c r="AA254" s="156"/>
      <c r="AB254" s="156"/>
      <c r="AC254" s="156"/>
      <c r="AD254" s="156"/>
      <c r="AE254" s="156"/>
      <c r="AF254" s="156"/>
      <c r="AG254" s="156"/>
      <c r="AH254" s="156"/>
      <c r="AI254" s="156"/>
      <c r="AJ254" s="156"/>
      <c r="AK254" s="156"/>
      <c r="AL254" s="156"/>
      <c r="AM254" s="156"/>
      <c r="AN254" s="156"/>
      <c r="AO254" s="156"/>
      <c r="AP254" s="156"/>
      <c r="AQ254" s="156"/>
      <c r="AR254" s="156"/>
      <c r="AS254" s="156"/>
    </row>
    <row r="255" spans="15:45" ht="15.75" customHeight="1">
      <c r="O255" s="156"/>
      <c r="P255" s="156"/>
      <c r="Q255" s="156"/>
      <c r="R255" s="156"/>
      <c r="S255" s="156"/>
      <c r="T255" s="156"/>
      <c r="U255" s="156"/>
      <c r="V255" s="156"/>
      <c r="W255" s="156"/>
      <c r="X255" s="156"/>
      <c r="Y255" s="156"/>
      <c r="Z255" s="156"/>
      <c r="AA255" s="156"/>
      <c r="AB255" s="156"/>
      <c r="AC255" s="156"/>
      <c r="AD255" s="156"/>
      <c r="AE255" s="156"/>
      <c r="AF255" s="156"/>
      <c r="AG255" s="156"/>
      <c r="AH255" s="156"/>
      <c r="AI255" s="156"/>
      <c r="AJ255" s="156"/>
      <c r="AK255" s="156"/>
      <c r="AL255" s="156"/>
      <c r="AM255" s="156"/>
      <c r="AN255" s="156"/>
      <c r="AO255" s="156"/>
      <c r="AP255" s="156"/>
      <c r="AQ255" s="156"/>
      <c r="AR255" s="156"/>
      <c r="AS255" s="156"/>
    </row>
    <row r="256" spans="15:45" ht="15.75" customHeight="1">
      <c r="O256" s="156"/>
      <c r="P256" s="156"/>
      <c r="Q256" s="156"/>
      <c r="R256" s="156"/>
      <c r="S256" s="156"/>
      <c r="T256" s="156"/>
      <c r="U256" s="156"/>
      <c r="V256" s="156"/>
      <c r="W256" s="156"/>
      <c r="X256" s="156"/>
      <c r="Y256" s="156"/>
      <c r="Z256" s="156"/>
      <c r="AA256" s="156"/>
      <c r="AB256" s="156"/>
      <c r="AC256" s="156"/>
      <c r="AD256" s="156"/>
      <c r="AE256" s="156"/>
      <c r="AF256" s="156"/>
      <c r="AG256" s="156"/>
      <c r="AH256" s="156"/>
      <c r="AI256" s="156"/>
      <c r="AJ256" s="156"/>
      <c r="AK256" s="156"/>
      <c r="AL256" s="156"/>
      <c r="AM256" s="156"/>
      <c r="AN256" s="156"/>
      <c r="AO256" s="156"/>
      <c r="AP256" s="156"/>
      <c r="AQ256" s="156"/>
      <c r="AR256" s="156"/>
      <c r="AS256" s="156"/>
    </row>
    <row r="257" spans="15:45" ht="15.75" customHeight="1">
      <c r="O257" s="156"/>
      <c r="P257" s="156"/>
      <c r="Q257" s="156"/>
      <c r="R257" s="156"/>
      <c r="S257" s="156"/>
      <c r="T257" s="156"/>
      <c r="U257" s="156"/>
      <c r="V257" s="156"/>
      <c r="W257" s="156"/>
      <c r="X257" s="156"/>
      <c r="Y257" s="156"/>
      <c r="Z257" s="156"/>
      <c r="AA257" s="156"/>
      <c r="AB257" s="156"/>
      <c r="AC257" s="156"/>
      <c r="AD257" s="156"/>
      <c r="AE257" s="156"/>
      <c r="AF257" s="156"/>
      <c r="AG257" s="156"/>
      <c r="AH257" s="156"/>
      <c r="AI257" s="156"/>
      <c r="AJ257" s="156"/>
      <c r="AK257" s="156"/>
      <c r="AL257" s="156"/>
      <c r="AM257" s="156"/>
      <c r="AN257" s="156"/>
      <c r="AO257" s="156"/>
      <c r="AP257" s="156"/>
      <c r="AQ257" s="156"/>
      <c r="AR257" s="156"/>
      <c r="AS257" s="156"/>
    </row>
    <row r="258" spans="15:45" ht="15.75" customHeight="1">
      <c r="O258" s="156"/>
      <c r="P258" s="156"/>
      <c r="Q258" s="156"/>
      <c r="R258" s="156"/>
      <c r="S258" s="156"/>
      <c r="T258" s="156"/>
      <c r="U258" s="156"/>
      <c r="V258" s="156"/>
      <c r="W258" s="156"/>
      <c r="X258" s="156"/>
      <c r="Y258" s="156"/>
      <c r="Z258" s="156"/>
      <c r="AA258" s="156"/>
      <c r="AB258" s="156"/>
      <c r="AC258" s="156"/>
      <c r="AD258" s="156"/>
      <c r="AE258" s="156"/>
      <c r="AF258" s="156"/>
      <c r="AG258" s="156"/>
      <c r="AH258" s="156"/>
      <c r="AI258" s="156"/>
      <c r="AJ258" s="156"/>
      <c r="AK258" s="156"/>
      <c r="AL258" s="156"/>
      <c r="AM258" s="156"/>
      <c r="AN258" s="156"/>
      <c r="AO258" s="156"/>
      <c r="AP258" s="156"/>
      <c r="AQ258" s="156"/>
      <c r="AR258" s="156"/>
      <c r="AS258" s="156"/>
    </row>
    <row r="259" spans="15:45" ht="15.75" customHeight="1">
      <c r="O259" s="156"/>
      <c r="P259" s="156"/>
      <c r="Q259" s="156"/>
      <c r="R259" s="156"/>
      <c r="S259" s="156"/>
      <c r="T259" s="156"/>
      <c r="U259" s="156"/>
      <c r="V259" s="156"/>
      <c r="W259" s="156"/>
      <c r="X259" s="156"/>
      <c r="Y259" s="156"/>
      <c r="Z259" s="156"/>
      <c r="AA259" s="156"/>
      <c r="AB259" s="156"/>
      <c r="AC259" s="156"/>
      <c r="AD259" s="156"/>
      <c r="AE259" s="156"/>
      <c r="AF259" s="156"/>
      <c r="AG259" s="156"/>
      <c r="AH259" s="156"/>
      <c r="AI259" s="156"/>
      <c r="AJ259" s="156"/>
      <c r="AK259" s="156"/>
      <c r="AL259" s="156"/>
      <c r="AM259" s="156"/>
      <c r="AN259" s="156"/>
      <c r="AO259" s="156"/>
      <c r="AP259" s="156"/>
      <c r="AQ259" s="156"/>
      <c r="AR259" s="156"/>
      <c r="AS259" s="156"/>
    </row>
    <row r="260" spans="15:45" ht="15.75" customHeight="1">
      <c r="O260" s="156"/>
      <c r="P260" s="156"/>
      <c r="Q260" s="156"/>
      <c r="R260" s="156"/>
      <c r="S260" s="156"/>
      <c r="T260" s="156"/>
      <c r="U260" s="156"/>
      <c r="V260" s="156"/>
      <c r="W260" s="156"/>
      <c r="X260" s="156"/>
      <c r="Y260" s="156"/>
      <c r="Z260" s="156"/>
      <c r="AA260" s="156"/>
      <c r="AB260" s="156"/>
      <c r="AC260" s="156"/>
      <c r="AD260" s="156"/>
      <c r="AE260" s="156"/>
      <c r="AF260" s="156"/>
      <c r="AG260" s="156"/>
      <c r="AH260" s="156"/>
      <c r="AI260" s="156"/>
      <c r="AJ260" s="156"/>
      <c r="AK260" s="156"/>
      <c r="AL260" s="156"/>
      <c r="AM260" s="156"/>
      <c r="AN260" s="156"/>
      <c r="AO260" s="156"/>
      <c r="AP260" s="156"/>
      <c r="AQ260" s="156"/>
      <c r="AR260" s="156"/>
      <c r="AS260" s="156"/>
    </row>
    <row r="261" spans="15:45" ht="15.75" customHeight="1">
      <c r="O261" s="156"/>
      <c r="P261" s="156"/>
      <c r="Q261" s="156"/>
      <c r="R261" s="156"/>
      <c r="S261" s="156"/>
      <c r="T261" s="156"/>
      <c r="U261" s="156"/>
      <c r="V261" s="156"/>
      <c r="W261" s="156"/>
      <c r="X261" s="156"/>
      <c r="Y261" s="156"/>
      <c r="Z261" s="156"/>
      <c r="AA261" s="156"/>
      <c r="AB261" s="156"/>
      <c r="AC261" s="156"/>
      <c r="AD261" s="156"/>
      <c r="AE261" s="156"/>
      <c r="AF261" s="156"/>
      <c r="AG261" s="156"/>
      <c r="AH261" s="156"/>
      <c r="AI261" s="156"/>
      <c r="AJ261" s="156"/>
      <c r="AK261" s="156"/>
      <c r="AL261" s="156"/>
      <c r="AM261" s="156"/>
      <c r="AN261" s="156"/>
      <c r="AO261" s="156"/>
      <c r="AP261" s="156"/>
      <c r="AQ261" s="156"/>
      <c r="AR261" s="156"/>
      <c r="AS261" s="156"/>
    </row>
    <row r="262" spans="15:45" ht="15.75" customHeight="1">
      <c r="O262" s="156"/>
      <c r="P262" s="156"/>
      <c r="Q262" s="156"/>
      <c r="R262" s="156"/>
      <c r="S262" s="156"/>
      <c r="T262" s="156"/>
      <c r="U262" s="156"/>
      <c r="V262" s="156"/>
      <c r="W262" s="156"/>
      <c r="X262" s="156"/>
      <c r="Y262" s="156"/>
      <c r="Z262" s="156"/>
      <c r="AA262" s="156"/>
      <c r="AB262" s="156"/>
      <c r="AC262" s="156"/>
      <c r="AD262" s="156"/>
      <c r="AE262" s="156"/>
      <c r="AF262" s="156"/>
      <c r="AG262" s="156"/>
      <c r="AH262" s="156"/>
      <c r="AI262" s="156"/>
      <c r="AJ262" s="156"/>
      <c r="AK262" s="156"/>
      <c r="AL262" s="156"/>
      <c r="AM262" s="156"/>
      <c r="AN262" s="156"/>
      <c r="AO262" s="156"/>
      <c r="AP262" s="156"/>
      <c r="AQ262" s="156"/>
      <c r="AR262" s="156"/>
      <c r="AS262" s="156"/>
    </row>
    <row r="263" spans="15:45" ht="15.75" customHeight="1">
      <c r="O263" s="156"/>
      <c r="P263" s="156"/>
      <c r="Q263" s="156"/>
      <c r="R263" s="156"/>
      <c r="S263" s="156"/>
      <c r="T263" s="156"/>
      <c r="U263" s="156"/>
      <c r="V263" s="156"/>
      <c r="W263" s="156"/>
      <c r="X263" s="156"/>
      <c r="Y263" s="156"/>
      <c r="Z263" s="156"/>
      <c r="AA263" s="156"/>
      <c r="AB263" s="156"/>
      <c r="AC263" s="156"/>
      <c r="AD263" s="156"/>
      <c r="AE263" s="156"/>
      <c r="AF263" s="156"/>
      <c r="AG263" s="156"/>
      <c r="AH263" s="156"/>
      <c r="AI263" s="156"/>
      <c r="AJ263" s="156"/>
      <c r="AK263" s="156"/>
      <c r="AL263" s="156"/>
      <c r="AM263" s="156"/>
      <c r="AN263" s="156"/>
      <c r="AO263" s="156"/>
      <c r="AP263" s="156"/>
      <c r="AQ263" s="156"/>
      <c r="AR263" s="156"/>
      <c r="AS263" s="156"/>
    </row>
    <row r="264" spans="15:45" ht="15.75" customHeight="1">
      <c r="O264" s="156"/>
      <c r="P264" s="156"/>
      <c r="Q264" s="156"/>
      <c r="R264" s="156"/>
      <c r="S264" s="156"/>
      <c r="T264" s="156"/>
      <c r="U264" s="156"/>
      <c r="V264" s="156"/>
      <c r="W264" s="156"/>
      <c r="X264" s="156"/>
      <c r="Y264" s="156"/>
      <c r="Z264" s="156"/>
      <c r="AA264" s="156"/>
      <c r="AB264" s="156"/>
      <c r="AC264" s="156"/>
      <c r="AD264" s="156"/>
      <c r="AE264" s="156"/>
      <c r="AF264" s="156"/>
      <c r="AG264" s="156"/>
      <c r="AH264" s="156"/>
      <c r="AI264" s="156"/>
      <c r="AJ264" s="156"/>
      <c r="AK264" s="156"/>
      <c r="AL264" s="156"/>
      <c r="AM264" s="156"/>
      <c r="AN264" s="156"/>
      <c r="AO264" s="156"/>
      <c r="AP264" s="156"/>
      <c r="AQ264" s="156"/>
      <c r="AR264" s="156"/>
      <c r="AS264" s="156"/>
    </row>
    <row r="265" spans="15:45" ht="15.75" customHeight="1">
      <c r="O265" s="156"/>
      <c r="P265" s="156"/>
      <c r="Q265" s="156"/>
      <c r="R265" s="156"/>
      <c r="S265" s="156"/>
      <c r="T265" s="156"/>
      <c r="U265" s="156"/>
      <c r="V265" s="156"/>
      <c r="W265" s="156"/>
      <c r="X265" s="156"/>
      <c r="Y265" s="156"/>
      <c r="Z265" s="156"/>
      <c r="AA265" s="156"/>
      <c r="AB265" s="156"/>
      <c r="AC265" s="156"/>
      <c r="AD265" s="156"/>
      <c r="AE265" s="156"/>
      <c r="AF265" s="156"/>
      <c r="AG265" s="156"/>
      <c r="AH265" s="156"/>
      <c r="AI265" s="156"/>
      <c r="AJ265" s="156"/>
      <c r="AK265" s="156"/>
      <c r="AL265" s="156"/>
      <c r="AM265" s="156"/>
      <c r="AN265" s="156"/>
      <c r="AO265" s="156"/>
      <c r="AP265" s="156"/>
      <c r="AQ265" s="156"/>
      <c r="AR265" s="156"/>
      <c r="AS265" s="156"/>
    </row>
    <row r="266" spans="15:45" ht="15.75" customHeight="1">
      <c r="O266" s="156"/>
      <c r="P266" s="156"/>
      <c r="Q266" s="156"/>
      <c r="R266" s="156"/>
      <c r="S266" s="156"/>
      <c r="T266" s="156"/>
      <c r="U266" s="156"/>
      <c r="V266" s="156"/>
      <c r="W266" s="156"/>
      <c r="X266" s="156"/>
      <c r="Y266" s="156"/>
      <c r="Z266" s="156"/>
      <c r="AA266" s="156"/>
      <c r="AB266" s="156"/>
      <c r="AC266" s="156"/>
      <c r="AD266" s="156"/>
      <c r="AE266" s="156"/>
      <c r="AF266" s="156"/>
      <c r="AG266" s="156"/>
      <c r="AH266" s="156"/>
      <c r="AI266" s="156"/>
      <c r="AJ266" s="156"/>
      <c r="AK266" s="156"/>
      <c r="AL266" s="156"/>
      <c r="AM266" s="156"/>
      <c r="AN266" s="156"/>
      <c r="AO266" s="156"/>
      <c r="AP266" s="156"/>
      <c r="AQ266" s="156"/>
      <c r="AR266" s="156"/>
      <c r="AS266" s="156"/>
    </row>
    <row r="267" spans="15:45" ht="15.75" customHeight="1">
      <c r="O267" s="156"/>
      <c r="P267" s="156"/>
      <c r="Q267" s="156"/>
      <c r="R267" s="156"/>
      <c r="S267" s="156"/>
      <c r="T267" s="156"/>
      <c r="U267" s="156"/>
      <c r="V267" s="156"/>
      <c r="W267" s="156"/>
      <c r="X267" s="156"/>
      <c r="Y267" s="156"/>
      <c r="Z267" s="156"/>
      <c r="AA267" s="156"/>
      <c r="AB267" s="156"/>
      <c r="AC267" s="156"/>
      <c r="AD267" s="156"/>
      <c r="AE267" s="156"/>
      <c r="AF267" s="156"/>
      <c r="AG267" s="156"/>
      <c r="AH267" s="156"/>
      <c r="AI267" s="156"/>
      <c r="AJ267" s="156"/>
      <c r="AK267" s="156"/>
      <c r="AL267" s="156"/>
      <c r="AM267" s="156"/>
      <c r="AN267" s="156"/>
      <c r="AO267" s="156"/>
      <c r="AP267" s="156"/>
      <c r="AQ267" s="156"/>
      <c r="AR267" s="156"/>
      <c r="AS267" s="156"/>
    </row>
    <row r="268" spans="15:45" ht="15.75" customHeight="1">
      <c r="O268" s="156"/>
      <c r="P268" s="156"/>
      <c r="Q268" s="156"/>
      <c r="R268" s="156"/>
      <c r="S268" s="156"/>
      <c r="T268" s="156"/>
      <c r="U268" s="156"/>
      <c r="V268" s="156"/>
      <c r="W268" s="156"/>
      <c r="X268" s="156"/>
      <c r="Y268" s="156"/>
      <c r="Z268" s="156"/>
      <c r="AA268" s="156"/>
      <c r="AB268" s="156"/>
      <c r="AC268" s="156"/>
      <c r="AD268" s="156"/>
      <c r="AE268" s="156"/>
      <c r="AF268" s="156"/>
      <c r="AG268" s="156"/>
      <c r="AH268" s="156"/>
      <c r="AI268" s="156"/>
      <c r="AJ268" s="156"/>
      <c r="AK268" s="156"/>
      <c r="AL268" s="156"/>
      <c r="AM268" s="156"/>
      <c r="AN268" s="156"/>
      <c r="AO268" s="156"/>
      <c r="AP268" s="156"/>
      <c r="AQ268" s="156"/>
      <c r="AR268" s="156"/>
      <c r="AS268" s="156"/>
    </row>
    <row r="269" spans="15:45" ht="15.75" customHeight="1">
      <c r="O269" s="156"/>
      <c r="P269" s="156"/>
      <c r="Q269" s="156"/>
      <c r="R269" s="156"/>
      <c r="S269" s="156"/>
      <c r="T269" s="156"/>
      <c r="U269" s="156"/>
      <c r="V269" s="156"/>
      <c r="W269" s="156"/>
      <c r="X269" s="156"/>
      <c r="Y269" s="156"/>
      <c r="Z269" s="156"/>
      <c r="AA269" s="156"/>
      <c r="AB269" s="156"/>
      <c r="AC269" s="156"/>
      <c r="AD269" s="156"/>
      <c r="AE269" s="156"/>
      <c r="AF269" s="156"/>
      <c r="AG269" s="156"/>
      <c r="AH269" s="156"/>
      <c r="AI269" s="156"/>
      <c r="AJ269" s="156"/>
      <c r="AK269" s="156"/>
      <c r="AL269" s="156"/>
      <c r="AM269" s="156"/>
      <c r="AN269" s="156"/>
      <c r="AO269" s="156"/>
      <c r="AP269" s="156"/>
      <c r="AQ269" s="156"/>
      <c r="AR269" s="156"/>
      <c r="AS269" s="156"/>
    </row>
    <row r="270" spans="15:45" ht="15.75" customHeight="1">
      <c r="O270" s="156"/>
      <c r="P270" s="156"/>
      <c r="Q270" s="156"/>
      <c r="R270" s="156"/>
      <c r="S270" s="156"/>
      <c r="T270" s="156"/>
      <c r="U270" s="156"/>
      <c r="V270" s="156"/>
      <c r="W270" s="156"/>
      <c r="X270" s="156"/>
      <c r="Y270" s="156"/>
      <c r="Z270" s="156"/>
      <c r="AA270" s="156"/>
      <c r="AB270" s="156"/>
      <c r="AC270" s="156"/>
      <c r="AD270" s="156"/>
      <c r="AE270" s="156"/>
      <c r="AF270" s="156"/>
      <c r="AG270" s="156"/>
      <c r="AH270" s="156"/>
      <c r="AI270" s="156"/>
      <c r="AJ270" s="156"/>
      <c r="AK270" s="156"/>
      <c r="AL270" s="156"/>
      <c r="AM270" s="156"/>
      <c r="AN270" s="156"/>
      <c r="AO270" s="156"/>
      <c r="AP270" s="156"/>
      <c r="AQ270" s="156"/>
      <c r="AR270" s="156"/>
      <c r="AS270" s="156"/>
    </row>
    <row r="271" spans="15:45" ht="15.75" customHeight="1">
      <c r="O271" s="156"/>
      <c r="P271" s="156"/>
      <c r="Q271" s="156"/>
      <c r="R271" s="156"/>
      <c r="S271" s="156"/>
      <c r="T271" s="156"/>
      <c r="U271" s="156"/>
      <c r="V271" s="156"/>
      <c r="W271" s="156"/>
      <c r="X271" s="156"/>
      <c r="Y271" s="156"/>
      <c r="Z271" s="156"/>
      <c r="AA271" s="156"/>
      <c r="AB271" s="156"/>
      <c r="AC271" s="156"/>
      <c r="AD271" s="156"/>
      <c r="AE271" s="156"/>
      <c r="AF271" s="156"/>
      <c r="AG271" s="156"/>
      <c r="AH271" s="156"/>
      <c r="AI271" s="156"/>
      <c r="AJ271" s="156"/>
      <c r="AK271" s="156"/>
      <c r="AL271" s="156"/>
      <c r="AM271" s="156"/>
      <c r="AN271" s="156"/>
      <c r="AO271" s="156"/>
      <c r="AP271" s="156"/>
      <c r="AQ271" s="156"/>
      <c r="AR271" s="156"/>
      <c r="AS271" s="156"/>
    </row>
    <row r="272" spans="15:45" ht="15.75" customHeight="1">
      <c r="O272" s="156"/>
      <c r="P272" s="156"/>
      <c r="Q272" s="156"/>
      <c r="R272" s="156"/>
      <c r="S272" s="156"/>
      <c r="T272" s="156"/>
      <c r="U272" s="156"/>
      <c r="V272" s="156"/>
      <c r="W272" s="156"/>
      <c r="X272" s="156"/>
      <c r="Y272" s="156"/>
      <c r="Z272" s="156"/>
      <c r="AA272" s="156"/>
      <c r="AB272" s="156"/>
      <c r="AC272" s="156"/>
      <c r="AD272" s="156"/>
      <c r="AE272" s="156"/>
      <c r="AF272" s="156"/>
      <c r="AG272" s="156"/>
      <c r="AH272" s="156"/>
      <c r="AI272" s="156"/>
      <c r="AJ272" s="156"/>
      <c r="AK272" s="156"/>
      <c r="AL272" s="156"/>
      <c r="AM272" s="156"/>
      <c r="AN272" s="156"/>
      <c r="AO272" s="156"/>
      <c r="AP272" s="156"/>
      <c r="AQ272" s="156"/>
      <c r="AR272" s="156"/>
      <c r="AS272" s="156"/>
    </row>
    <row r="273" spans="15:45" ht="15.75" customHeight="1">
      <c r="O273" s="156"/>
      <c r="P273" s="156"/>
      <c r="Q273" s="156"/>
      <c r="R273" s="156"/>
      <c r="S273" s="156"/>
      <c r="T273" s="156"/>
      <c r="U273" s="156"/>
      <c r="V273" s="156"/>
      <c r="W273" s="156"/>
      <c r="X273" s="156"/>
      <c r="Y273" s="156"/>
      <c r="Z273" s="156"/>
      <c r="AA273" s="156"/>
      <c r="AB273" s="156"/>
      <c r="AC273" s="156"/>
      <c r="AD273" s="156"/>
      <c r="AE273" s="156"/>
      <c r="AF273" s="156"/>
      <c r="AG273" s="156"/>
      <c r="AH273" s="156"/>
      <c r="AI273" s="156"/>
      <c r="AJ273" s="156"/>
      <c r="AK273" s="156"/>
      <c r="AL273" s="156"/>
      <c r="AM273" s="156"/>
      <c r="AN273" s="156"/>
      <c r="AO273" s="156"/>
      <c r="AP273" s="156"/>
      <c r="AQ273" s="156"/>
      <c r="AR273" s="156"/>
      <c r="AS273" s="156"/>
    </row>
    <row r="274" spans="15:45" ht="15.75" customHeight="1">
      <c r="O274" s="156"/>
      <c r="P274" s="156"/>
      <c r="Q274" s="156"/>
      <c r="R274" s="156"/>
      <c r="S274" s="156"/>
      <c r="T274" s="156"/>
      <c r="U274" s="156"/>
      <c r="V274" s="156"/>
      <c r="W274" s="156"/>
      <c r="X274" s="156"/>
      <c r="Y274" s="156"/>
      <c r="Z274" s="156"/>
      <c r="AA274" s="156"/>
      <c r="AB274" s="156"/>
      <c r="AC274" s="156"/>
      <c r="AD274" s="156"/>
      <c r="AE274" s="156"/>
      <c r="AF274" s="156"/>
      <c r="AG274" s="156"/>
      <c r="AH274" s="156"/>
      <c r="AI274" s="156"/>
      <c r="AJ274" s="156"/>
      <c r="AK274" s="156"/>
      <c r="AL274" s="156"/>
      <c r="AM274" s="156"/>
      <c r="AN274" s="156"/>
      <c r="AO274" s="156"/>
      <c r="AP274" s="156"/>
      <c r="AQ274" s="156"/>
      <c r="AR274" s="156"/>
      <c r="AS274" s="156"/>
    </row>
    <row r="275" spans="15:45" ht="15.75" customHeight="1">
      <c r="O275" s="156"/>
      <c r="P275" s="156"/>
      <c r="Q275" s="156"/>
      <c r="R275" s="156"/>
      <c r="S275" s="156"/>
      <c r="T275" s="156"/>
      <c r="U275" s="156"/>
      <c r="V275" s="156"/>
      <c r="W275" s="156"/>
      <c r="X275" s="156"/>
      <c r="Y275" s="156"/>
      <c r="Z275" s="156"/>
      <c r="AA275" s="156"/>
      <c r="AB275" s="156"/>
      <c r="AC275" s="156"/>
      <c r="AD275" s="156"/>
      <c r="AE275" s="156"/>
      <c r="AF275" s="156"/>
      <c r="AG275" s="156"/>
      <c r="AH275" s="156"/>
      <c r="AI275" s="156"/>
      <c r="AJ275" s="156"/>
      <c r="AK275" s="156"/>
      <c r="AL275" s="156"/>
      <c r="AM275" s="156"/>
      <c r="AN275" s="156"/>
      <c r="AO275" s="156"/>
      <c r="AP275" s="156"/>
      <c r="AQ275" s="156"/>
      <c r="AR275" s="156"/>
      <c r="AS275" s="156"/>
    </row>
    <row r="276" spans="15:45" ht="15.75" customHeight="1">
      <c r="O276" s="156"/>
      <c r="P276" s="156"/>
      <c r="Q276" s="156"/>
      <c r="R276" s="156"/>
      <c r="S276" s="156"/>
      <c r="T276" s="156"/>
      <c r="U276" s="156"/>
      <c r="V276" s="156"/>
      <c r="W276" s="156"/>
      <c r="X276" s="156"/>
      <c r="Y276" s="156"/>
      <c r="Z276" s="156"/>
      <c r="AA276" s="156"/>
      <c r="AB276" s="156"/>
      <c r="AC276" s="156"/>
      <c r="AD276" s="156"/>
      <c r="AE276" s="156"/>
      <c r="AF276" s="156"/>
      <c r="AG276" s="156"/>
      <c r="AH276" s="156"/>
      <c r="AI276" s="156"/>
      <c r="AJ276" s="156"/>
      <c r="AK276" s="156"/>
      <c r="AL276" s="156"/>
      <c r="AM276" s="156"/>
      <c r="AN276" s="156"/>
      <c r="AO276" s="156"/>
      <c r="AP276" s="156"/>
      <c r="AQ276" s="156"/>
      <c r="AR276" s="156"/>
      <c r="AS276" s="156"/>
    </row>
    <row r="277" spans="15:45" ht="15.75" customHeight="1">
      <c r="O277" s="156"/>
      <c r="P277" s="156"/>
      <c r="Q277" s="156"/>
      <c r="R277" s="156"/>
      <c r="S277" s="156"/>
      <c r="T277" s="156"/>
      <c r="U277" s="156"/>
      <c r="V277" s="156"/>
      <c r="W277" s="156"/>
      <c r="X277" s="156"/>
      <c r="Y277" s="156"/>
      <c r="Z277" s="156"/>
      <c r="AA277" s="156"/>
      <c r="AB277" s="156"/>
      <c r="AC277" s="156"/>
      <c r="AD277" s="156"/>
      <c r="AE277" s="156"/>
      <c r="AF277" s="156"/>
      <c r="AG277" s="156"/>
      <c r="AH277" s="156"/>
      <c r="AI277" s="156"/>
      <c r="AJ277" s="156"/>
      <c r="AK277" s="156"/>
      <c r="AL277" s="156"/>
      <c r="AM277" s="156"/>
      <c r="AN277" s="156"/>
      <c r="AO277" s="156"/>
      <c r="AP277" s="156"/>
      <c r="AQ277" s="156"/>
      <c r="AR277" s="156"/>
      <c r="AS277" s="156"/>
    </row>
    <row r="278" spans="15:45" ht="15.75" customHeight="1">
      <c r="O278" s="156"/>
      <c r="P278" s="156"/>
      <c r="Q278" s="156"/>
      <c r="R278" s="156"/>
      <c r="S278" s="156"/>
      <c r="T278" s="156"/>
      <c r="U278" s="156"/>
      <c r="V278" s="156"/>
      <c r="W278" s="156"/>
      <c r="X278" s="156"/>
      <c r="Y278" s="156"/>
      <c r="Z278" s="156"/>
      <c r="AA278" s="156"/>
      <c r="AB278" s="156"/>
      <c r="AC278" s="156"/>
      <c r="AD278" s="156"/>
      <c r="AE278" s="156"/>
      <c r="AF278" s="156"/>
      <c r="AG278" s="156"/>
      <c r="AH278" s="156"/>
      <c r="AI278" s="156"/>
      <c r="AJ278" s="156"/>
      <c r="AK278" s="156"/>
      <c r="AL278" s="156"/>
      <c r="AM278" s="156"/>
      <c r="AN278" s="156"/>
      <c r="AO278" s="156"/>
      <c r="AP278" s="156"/>
      <c r="AQ278" s="156"/>
      <c r="AR278" s="156"/>
      <c r="AS278" s="156"/>
    </row>
    <row r="279" spans="15:45" ht="15.75" customHeight="1">
      <c r="O279" s="156"/>
      <c r="P279" s="156"/>
      <c r="Q279" s="156"/>
      <c r="R279" s="156"/>
      <c r="S279" s="156"/>
      <c r="T279" s="156"/>
      <c r="U279" s="156"/>
      <c r="V279" s="156"/>
      <c r="W279" s="156"/>
      <c r="X279" s="156"/>
      <c r="Y279" s="156"/>
      <c r="Z279" s="156"/>
      <c r="AA279" s="156"/>
      <c r="AB279" s="156"/>
      <c r="AC279" s="156"/>
      <c r="AD279" s="156"/>
      <c r="AE279" s="156"/>
      <c r="AF279" s="156"/>
      <c r="AG279" s="156"/>
      <c r="AH279" s="156"/>
      <c r="AI279" s="156"/>
      <c r="AJ279" s="156"/>
      <c r="AK279" s="156"/>
      <c r="AL279" s="156"/>
      <c r="AM279" s="156"/>
      <c r="AN279" s="156"/>
      <c r="AO279" s="156"/>
      <c r="AP279" s="156"/>
      <c r="AQ279" s="156"/>
      <c r="AR279" s="156"/>
      <c r="AS279" s="156"/>
    </row>
    <row r="280" spans="15:45" ht="15.75" customHeight="1">
      <c r="O280" s="156"/>
      <c r="P280" s="156"/>
      <c r="Q280" s="156"/>
      <c r="R280" s="156"/>
      <c r="S280" s="156"/>
      <c r="T280" s="156"/>
      <c r="U280" s="156"/>
      <c r="V280" s="156"/>
      <c r="W280" s="156"/>
      <c r="X280" s="156"/>
      <c r="Y280" s="156"/>
      <c r="Z280" s="156"/>
      <c r="AA280" s="156"/>
      <c r="AB280" s="156"/>
      <c r="AC280" s="156"/>
      <c r="AD280" s="156"/>
      <c r="AE280" s="156"/>
      <c r="AF280" s="156"/>
      <c r="AG280" s="156"/>
      <c r="AH280" s="156"/>
      <c r="AI280" s="156"/>
      <c r="AJ280" s="156"/>
      <c r="AK280" s="156"/>
      <c r="AL280" s="156"/>
      <c r="AM280" s="156"/>
      <c r="AN280" s="156"/>
      <c r="AO280" s="156"/>
      <c r="AP280" s="156"/>
      <c r="AQ280" s="156"/>
      <c r="AR280" s="156"/>
      <c r="AS280" s="156"/>
    </row>
    <row r="281" spans="15:45" ht="15.75" customHeight="1">
      <c r="O281" s="156"/>
      <c r="P281" s="156"/>
      <c r="Q281" s="156"/>
      <c r="R281" s="156"/>
      <c r="S281" s="156"/>
      <c r="T281" s="156"/>
      <c r="U281" s="156"/>
      <c r="V281" s="156"/>
      <c r="W281" s="156"/>
      <c r="X281" s="156"/>
      <c r="Y281" s="156"/>
      <c r="Z281" s="156"/>
      <c r="AA281" s="156"/>
      <c r="AB281" s="156"/>
      <c r="AC281" s="156"/>
      <c r="AD281" s="156"/>
      <c r="AE281" s="156"/>
      <c r="AF281" s="156"/>
      <c r="AG281" s="156"/>
      <c r="AH281" s="156"/>
      <c r="AI281" s="156"/>
      <c r="AJ281" s="156"/>
      <c r="AK281" s="156"/>
      <c r="AL281" s="156"/>
      <c r="AM281" s="156"/>
      <c r="AN281" s="156"/>
      <c r="AO281" s="156"/>
      <c r="AP281" s="156"/>
      <c r="AQ281" s="156"/>
      <c r="AR281" s="156"/>
      <c r="AS281" s="156"/>
    </row>
    <row r="282" spans="15:45" ht="15.75" customHeight="1">
      <c r="O282" s="156"/>
      <c r="P282" s="156"/>
      <c r="Q282" s="156"/>
      <c r="R282" s="156"/>
      <c r="S282" s="156"/>
      <c r="T282" s="156"/>
      <c r="U282" s="156"/>
      <c r="V282" s="156"/>
      <c r="W282" s="156"/>
      <c r="X282" s="156"/>
      <c r="Y282" s="156"/>
      <c r="Z282" s="156"/>
      <c r="AA282" s="156"/>
      <c r="AB282" s="156"/>
      <c r="AC282" s="156"/>
      <c r="AD282" s="156"/>
      <c r="AE282" s="156"/>
      <c r="AF282" s="156"/>
      <c r="AG282" s="156"/>
      <c r="AH282" s="156"/>
      <c r="AI282" s="156"/>
      <c r="AJ282" s="156"/>
      <c r="AK282" s="156"/>
      <c r="AL282" s="156"/>
      <c r="AM282" s="156"/>
      <c r="AN282" s="156"/>
      <c r="AO282" s="156"/>
      <c r="AP282" s="156"/>
      <c r="AQ282" s="156"/>
      <c r="AR282" s="156"/>
      <c r="AS282" s="156"/>
    </row>
    <row r="283" spans="15:45" ht="15.75" customHeight="1">
      <c r="O283" s="156"/>
      <c r="P283" s="156"/>
      <c r="Q283" s="156"/>
      <c r="R283" s="156"/>
      <c r="S283" s="156"/>
      <c r="T283" s="156"/>
      <c r="U283" s="156"/>
      <c r="V283" s="156"/>
      <c r="W283" s="156"/>
      <c r="X283" s="156"/>
      <c r="Y283" s="156"/>
      <c r="Z283" s="156"/>
      <c r="AA283" s="156"/>
      <c r="AB283" s="156"/>
      <c r="AC283" s="156"/>
      <c r="AD283" s="156"/>
      <c r="AE283" s="156"/>
      <c r="AF283" s="156"/>
      <c r="AG283" s="156"/>
      <c r="AH283" s="156"/>
      <c r="AI283" s="156"/>
      <c r="AJ283" s="156"/>
      <c r="AK283" s="156"/>
      <c r="AL283" s="156"/>
      <c r="AM283" s="156"/>
      <c r="AN283" s="156"/>
      <c r="AO283" s="156"/>
      <c r="AP283" s="156"/>
      <c r="AQ283" s="156"/>
      <c r="AR283" s="156"/>
      <c r="AS283" s="156"/>
    </row>
    <row r="284" spans="15:45" ht="15.75" customHeight="1">
      <c r="O284" s="156"/>
      <c r="P284" s="156"/>
      <c r="Q284" s="156"/>
      <c r="R284" s="156"/>
      <c r="S284" s="156"/>
      <c r="T284" s="156"/>
      <c r="U284" s="156"/>
      <c r="V284" s="156"/>
      <c r="W284" s="156"/>
      <c r="X284" s="156"/>
      <c r="Y284" s="156"/>
      <c r="Z284" s="156"/>
      <c r="AA284" s="156"/>
      <c r="AB284" s="156"/>
      <c r="AC284" s="156"/>
      <c r="AD284" s="156"/>
      <c r="AE284" s="156"/>
      <c r="AF284" s="156"/>
      <c r="AG284" s="156"/>
      <c r="AH284" s="156"/>
      <c r="AI284" s="156"/>
      <c r="AJ284" s="156"/>
      <c r="AK284" s="156"/>
      <c r="AL284" s="156"/>
      <c r="AM284" s="156"/>
      <c r="AN284" s="156"/>
      <c r="AO284" s="156"/>
      <c r="AP284" s="156"/>
      <c r="AQ284" s="156"/>
      <c r="AR284" s="156"/>
      <c r="AS284" s="156"/>
    </row>
    <row r="285" spans="15:45" ht="15.75" customHeight="1">
      <c r="O285" s="156"/>
      <c r="P285" s="156"/>
      <c r="Q285" s="156"/>
      <c r="R285" s="156"/>
      <c r="S285" s="156"/>
      <c r="T285" s="156"/>
      <c r="U285" s="156"/>
      <c r="V285" s="156"/>
      <c r="W285" s="156"/>
      <c r="X285" s="156"/>
      <c r="Y285" s="156"/>
      <c r="Z285" s="156"/>
      <c r="AA285" s="156"/>
      <c r="AB285" s="156"/>
      <c r="AC285" s="156"/>
      <c r="AD285" s="156"/>
      <c r="AE285" s="156"/>
      <c r="AF285" s="156"/>
      <c r="AG285" s="156"/>
      <c r="AH285" s="156"/>
      <c r="AI285" s="156"/>
      <c r="AJ285" s="156"/>
      <c r="AK285" s="156"/>
      <c r="AL285" s="156"/>
      <c r="AM285" s="156"/>
      <c r="AN285" s="156"/>
      <c r="AO285" s="156"/>
      <c r="AP285" s="156"/>
      <c r="AQ285" s="156"/>
      <c r="AR285" s="156"/>
      <c r="AS285" s="156"/>
    </row>
    <row r="286" spans="15:45" ht="15.75" customHeight="1">
      <c r="O286" s="156"/>
      <c r="P286" s="156"/>
      <c r="Q286" s="156"/>
      <c r="R286" s="156"/>
      <c r="S286" s="156"/>
      <c r="T286" s="156"/>
      <c r="U286" s="156"/>
      <c r="V286" s="156"/>
      <c r="W286" s="156"/>
      <c r="X286" s="156"/>
      <c r="Y286" s="156"/>
      <c r="Z286" s="156"/>
      <c r="AA286" s="156"/>
      <c r="AB286" s="156"/>
      <c r="AC286" s="156"/>
      <c r="AD286" s="156"/>
      <c r="AE286" s="156"/>
      <c r="AF286" s="156"/>
      <c r="AG286" s="156"/>
      <c r="AH286" s="156"/>
      <c r="AI286" s="156"/>
      <c r="AJ286" s="156"/>
      <c r="AK286" s="156"/>
      <c r="AL286" s="156"/>
      <c r="AM286" s="156"/>
      <c r="AN286" s="156"/>
      <c r="AO286" s="156"/>
      <c r="AP286" s="156"/>
      <c r="AQ286" s="156"/>
      <c r="AR286" s="156"/>
      <c r="AS286" s="156"/>
    </row>
    <row r="287" spans="15:45" ht="15.75" customHeight="1">
      <c r="O287" s="156"/>
      <c r="P287" s="156"/>
      <c r="Q287" s="156"/>
      <c r="R287" s="156"/>
      <c r="S287" s="156"/>
      <c r="T287" s="156"/>
      <c r="U287" s="156"/>
      <c r="V287" s="156"/>
      <c r="W287" s="156"/>
      <c r="X287" s="156"/>
      <c r="Y287" s="156"/>
      <c r="Z287" s="156"/>
      <c r="AA287" s="156"/>
      <c r="AB287" s="156"/>
      <c r="AC287" s="156"/>
      <c r="AD287" s="156"/>
      <c r="AE287" s="156"/>
      <c r="AF287" s="156"/>
      <c r="AG287" s="156"/>
      <c r="AH287" s="156"/>
      <c r="AI287" s="156"/>
      <c r="AJ287" s="156"/>
      <c r="AK287" s="156"/>
      <c r="AL287" s="156"/>
      <c r="AM287" s="156"/>
      <c r="AN287" s="156"/>
      <c r="AO287" s="156"/>
      <c r="AP287" s="156"/>
      <c r="AQ287" s="156"/>
      <c r="AR287" s="156"/>
      <c r="AS287" s="156"/>
    </row>
    <row r="288" spans="15:45" ht="15.75" customHeight="1">
      <c r="O288" s="156"/>
      <c r="P288" s="156"/>
      <c r="Q288" s="156"/>
      <c r="R288" s="156"/>
      <c r="S288" s="156"/>
      <c r="T288" s="156"/>
      <c r="U288" s="156"/>
      <c r="V288" s="156"/>
      <c r="W288" s="156"/>
      <c r="X288" s="156"/>
      <c r="Y288" s="156"/>
      <c r="Z288" s="156"/>
      <c r="AA288" s="156"/>
      <c r="AB288" s="156"/>
      <c r="AC288" s="156"/>
      <c r="AD288" s="156"/>
      <c r="AE288" s="156"/>
      <c r="AF288" s="156"/>
      <c r="AG288" s="156"/>
      <c r="AH288" s="156"/>
      <c r="AI288" s="156"/>
      <c r="AJ288" s="156"/>
      <c r="AK288" s="156"/>
      <c r="AL288" s="156"/>
      <c r="AM288" s="156"/>
      <c r="AN288" s="156"/>
      <c r="AO288" s="156"/>
      <c r="AP288" s="156"/>
      <c r="AQ288" s="156"/>
      <c r="AR288" s="156"/>
      <c r="AS288" s="156"/>
    </row>
    <row r="289" spans="15:45" ht="15.75" customHeight="1">
      <c r="O289" s="156"/>
      <c r="P289" s="156"/>
      <c r="Q289" s="156"/>
      <c r="R289" s="156"/>
      <c r="S289" s="156"/>
      <c r="T289" s="156"/>
      <c r="U289" s="156"/>
      <c r="V289" s="156"/>
      <c r="W289" s="156"/>
      <c r="X289" s="156"/>
      <c r="Y289" s="156"/>
      <c r="Z289" s="156"/>
      <c r="AA289" s="156"/>
      <c r="AB289" s="156"/>
      <c r="AC289" s="156"/>
      <c r="AD289" s="156"/>
      <c r="AE289" s="156"/>
      <c r="AF289" s="156"/>
      <c r="AG289" s="156"/>
      <c r="AH289" s="156"/>
      <c r="AI289" s="156"/>
      <c r="AJ289" s="156"/>
      <c r="AK289" s="156"/>
      <c r="AL289" s="156"/>
      <c r="AM289" s="156"/>
      <c r="AN289" s="156"/>
      <c r="AO289" s="156"/>
      <c r="AP289" s="156"/>
      <c r="AQ289" s="156"/>
      <c r="AR289" s="156"/>
      <c r="AS289" s="156"/>
    </row>
    <row r="290" spans="15:45" ht="15.75" customHeight="1">
      <c r="O290" s="156"/>
      <c r="P290" s="156"/>
      <c r="Q290" s="156"/>
      <c r="R290" s="156"/>
      <c r="S290" s="156"/>
      <c r="T290" s="156"/>
      <c r="U290" s="156"/>
      <c r="V290" s="156"/>
      <c r="W290" s="156"/>
      <c r="X290" s="156"/>
      <c r="Y290" s="156"/>
      <c r="Z290" s="156"/>
      <c r="AA290" s="156"/>
      <c r="AB290" s="156"/>
      <c r="AC290" s="156"/>
      <c r="AD290" s="156"/>
      <c r="AE290" s="156"/>
      <c r="AF290" s="156"/>
      <c r="AG290" s="156"/>
      <c r="AH290" s="156"/>
      <c r="AI290" s="156"/>
      <c r="AJ290" s="156"/>
      <c r="AK290" s="156"/>
      <c r="AL290" s="156"/>
      <c r="AM290" s="156"/>
      <c r="AN290" s="156"/>
      <c r="AO290" s="156"/>
      <c r="AP290" s="156"/>
      <c r="AQ290" s="156"/>
      <c r="AR290" s="156"/>
      <c r="AS290" s="156"/>
    </row>
    <row r="291" spans="15:45" ht="15.75" customHeight="1">
      <c r="O291" s="156"/>
      <c r="P291" s="156"/>
      <c r="Q291" s="156"/>
      <c r="R291" s="156"/>
      <c r="S291" s="156"/>
      <c r="T291" s="156"/>
      <c r="U291" s="156"/>
      <c r="V291" s="156"/>
      <c r="W291" s="156"/>
      <c r="X291" s="156"/>
      <c r="Y291" s="156"/>
      <c r="Z291" s="156"/>
      <c r="AA291" s="156"/>
      <c r="AB291" s="156"/>
      <c r="AC291" s="156"/>
      <c r="AD291" s="156"/>
      <c r="AE291" s="156"/>
      <c r="AF291" s="156"/>
      <c r="AG291" s="156"/>
      <c r="AH291" s="156"/>
      <c r="AI291" s="156"/>
      <c r="AJ291" s="156"/>
      <c r="AK291" s="156"/>
      <c r="AL291" s="156"/>
      <c r="AM291" s="156"/>
      <c r="AN291" s="156"/>
      <c r="AO291" s="156"/>
      <c r="AP291" s="156"/>
      <c r="AQ291" s="156"/>
      <c r="AR291" s="156"/>
      <c r="AS291" s="156"/>
    </row>
    <row r="292" spans="15:45" ht="15.75" customHeight="1">
      <c r="O292" s="156"/>
      <c r="P292" s="156"/>
      <c r="Q292" s="156"/>
      <c r="R292" s="156"/>
      <c r="S292" s="156"/>
      <c r="T292" s="156"/>
      <c r="U292" s="156"/>
      <c r="V292" s="156"/>
      <c r="W292" s="156"/>
      <c r="X292" s="156"/>
      <c r="Y292" s="156"/>
      <c r="Z292" s="156"/>
      <c r="AA292" s="156"/>
      <c r="AB292" s="156"/>
      <c r="AC292" s="156"/>
      <c r="AD292" s="156"/>
      <c r="AE292" s="156"/>
      <c r="AF292" s="156"/>
      <c r="AG292" s="156"/>
      <c r="AH292" s="156"/>
      <c r="AI292" s="156"/>
      <c r="AJ292" s="156"/>
      <c r="AK292" s="156"/>
      <c r="AL292" s="156"/>
      <c r="AM292" s="156"/>
      <c r="AN292" s="156"/>
      <c r="AO292" s="156"/>
      <c r="AP292" s="156"/>
      <c r="AQ292" s="156"/>
      <c r="AR292" s="156"/>
      <c r="AS292" s="156"/>
    </row>
    <row r="293" spans="15:45" ht="15.75" customHeight="1">
      <c r="O293" s="156"/>
      <c r="P293" s="156"/>
      <c r="Q293" s="156"/>
      <c r="R293" s="156"/>
      <c r="S293" s="156"/>
      <c r="T293" s="156"/>
      <c r="U293" s="156"/>
      <c r="V293" s="156"/>
      <c r="W293" s="156"/>
      <c r="X293" s="156"/>
      <c r="Y293" s="156"/>
      <c r="Z293" s="156"/>
      <c r="AA293" s="156"/>
      <c r="AB293" s="156"/>
      <c r="AC293" s="156"/>
      <c r="AD293" s="156"/>
      <c r="AE293" s="156"/>
      <c r="AF293" s="156"/>
      <c r="AG293" s="156"/>
      <c r="AH293" s="156"/>
      <c r="AI293" s="156"/>
      <c r="AJ293" s="156"/>
      <c r="AK293" s="156"/>
      <c r="AL293" s="156"/>
      <c r="AM293" s="156"/>
      <c r="AN293" s="156"/>
      <c r="AO293" s="156"/>
      <c r="AP293" s="156"/>
      <c r="AQ293" s="156"/>
      <c r="AR293" s="156"/>
      <c r="AS293" s="156"/>
    </row>
    <row r="294" spans="15:45" ht="15.75" customHeight="1">
      <c r="O294" s="156"/>
      <c r="P294" s="156"/>
      <c r="Q294" s="156"/>
      <c r="R294" s="156"/>
      <c r="S294" s="156"/>
      <c r="T294" s="156"/>
      <c r="U294" s="156"/>
      <c r="V294" s="156"/>
      <c r="W294" s="156"/>
      <c r="X294" s="156"/>
      <c r="Y294" s="156"/>
      <c r="Z294" s="156"/>
      <c r="AA294" s="156"/>
      <c r="AB294" s="156"/>
      <c r="AC294" s="156"/>
      <c r="AD294" s="156"/>
      <c r="AE294" s="156"/>
      <c r="AF294" s="156"/>
      <c r="AG294" s="156"/>
      <c r="AH294" s="156"/>
      <c r="AI294" s="156"/>
      <c r="AJ294" s="156"/>
      <c r="AK294" s="156"/>
      <c r="AL294" s="156"/>
      <c r="AM294" s="156"/>
      <c r="AN294" s="156"/>
      <c r="AO294" s="156"/>
      <c r="AP294" s="156"/>
      <c r="AQ294" s="156"/>
      <c r="AR294" s="156"/>
      <c r="AS294" s="156"/>
    </row>
    <row r="295" spans="15:45" ht="15.75" customHeight="1">
      <c r="O295" s="156"/>
      <c r="P295" s="156"/>
      <c r="Q295" s="156"/>
      <c r="R295" s="156"/>
      <c r="S295" s="156"/>
      <c r="T295" s="156"/>
      <c r="U295" s="156"/>
      <c r="V295" s="156"/>
      <c r="W295" s="156"/>
      <c r="X295" s="156"/>
      <c r="Y295" s="156"/>
      <c r="Z295" s="156"/>
      <c r="AA295" s="156"/>
      <c r="AB295" s="156"/>
      <c r="AC295" s="156"/>
      <c r="AD295" s="156"/>
      <c r="AE295" s="156"/>
      <c r="AF295" s="156"/>
      <c r="AG295" s="156"/>
      <c r="AH295" s="156"/>
      <c r="AI295" s="156"/>
      <c r="AJ295" s="156"/>
      <c r="AK295" s="156"/>
      <c r="AL295" s="156"/>
      <c r="AM295" s="156"/>
      <c r="AN295" s="156"/>
      <c r="AO295" s="156"/>
      <c r="AP295" s="156"/>
      <c r="AQ295" s="156"/>
      <c r="AR295" s="156"/>
      <c r="AS295" s="156"/>
    </row>
    <row r="296" spans="15:45" ht="15.75" customHeight="1">
      <c r="O296" s="156"/>
      <c r="P296" s="156"/>
      <c r="Q296" s="156"/>
      <c r="R296" s="156"/>
      <c r="S296" s="156"/>
      <c r="T296" s="156"/>
      <c r="U296" s="156"/>
      <c r="V296" s="156"/>
      <c r="W296" s="156"/>
      <c r="X296" s="156"/>
      <c r="Y296" s="156"/>
      <c r="Z296" s="156"/>
      <c r="AA296" s="156"/>
      <c r="AB296" s="156"/>
      <c r="AC296" s="156"/>
      <c r="AD296" s="156"/>
      <c r="AE296" s="156"/>
      <c r="AF296" s="156"/>
      <c r="AG296" s="156"/>
      <c r="AH296" s="156"/>
      <c r="AI296" s="156"/>
      <c r="AJ296" s="156"/>
      <c r="AK296" s="156"/>
      <c r="AL296" s="156"/>
      <c r="AM296" s="156"/>
      <c r="AN296" s="156"/>
      <c r="AO296" s="156"/>
      <c r="AP296" s="156"/>
      <c r="AQ296" s="156"/>
      <c r="AR296" s="156"/>
      <c r="AS296" s="156"/>
    </row>
    <row r="297" spans="15:45" ht="15.75" customHeight="1">
      <c r="O297" s="156"/>
      <c r="P297" s="156"/>
      <c r="Q297" s="156"/>
      <c r="R297" s="156"/>
      <c r="S297" s="156"/>
      <c r="T297" s="156"/>
      <c r="U297" s="156"/>
      <c r="V297" s="156"/>
      <c r="W297" s="156"/>
      <c r="X297" s="156"/>
      <c r="Y297" s="156"/>
      <c r="Z297" s="156"/>
      <c r="AA297" s="156"/>
      <c r="AB297" s="156"/>
      <c r="AC297" s="156"/>
      <c r="AD297" s="156"/>
      <c r="AE297" s="156"/>
      <c r="AF297" s="156"/>
      <c r="AG297" s="156"/>
      <c r="AH297" s="156"/>
      <c r="AI297" s="156"/>
      <c r="AJ297" s="156"/>
      <c r="AK297" s="156"/>
      <c r="AL297" s="156"/>
      <c r="AM297" s="156"/>
      <c r="AN297" s="156"/>
      <c r="AO297" s="156"/>
      <c r="AP297" s="156"/>
      <c r="AQ297" s="156"/>
      <c r="AR297" s="156"/>
      <c r="AS297" s="156"/>
    </row>
    <row r="298" spans="15:45" ht="15.75" customHeight="1">
      <c r="O298" s="156"/>
      <c r="P298" s="156"/>
      <c r="Q298" s="156"/>
      <c r="R298" s="156"/>
      <c r="S298" s="156"/>
      <c r="T298" s="156"/>
      <c r="U298" s="156"/>
      <c r="V298" s="156"/>
      <c r="W298" s="156"/>
      <c r="X298" s="156"/>
      <c r="Y298" s="156"/>
      <c r="Z298" s="156"/>
      <c r="AA298" s="156"/>
      <c r="AB298" s="156"/>
      <c r="AC298" s="156"/>
      <c r="AD298" s="156"/>
      <c r="AE298" s="156"/>
      <c r="AF298" s="156"/>
      <c r="AG298" s="156"/>
      <c r="AH298" s="156"/>
      <c r="AI298" s="156"/>
      <c r="AJ298" s="156"/>
      <c r="AK298" s="156"/>
      <c r="AL298" s="156"/>
      <c r="AM298" s="156"/>
      <c r="AN298" s="156"/>
      <c r="AO298" s="156"/>
      <c r="AP298" s="156"/>
      <c r="AQ298" s="156"/>
      <c r="AR298" s="156"/>
      <c r="AS298" s="156"/>
    </row>
    <row r="299" spans="15:45" ht="15.75" customHeight="1">
      <c r="O299" s="156"/>
      <c r="P299" s="156"/>
      <c r="Q299" s="156"/>
      <c r="R299" s="156"/>
      <c r="S299" s="156"/>
      <c r="T299" s="156"/>
      <c r="U299" s="156"/>
      <c r="V299" s="156"/>
      <c r="W299" s="156"/>
      <c r="X299" s="156"/>
      <c r="Y299" s="156"/>
      <c r="Z299" s="156"/>
      <c r="AA299" s="156"/>
      <c r="AB299" s="156"/>
      <c r="AC299" s="156"/>
      <c r="AD299" s="156"/>
      <c r="AE299" s="156"/>
      <c r="AF299" s="156"/>
      <c r="AG299" s="156"/>
      <c r="AH299" s="156"/>
      <c r="AI299" s="156"/>
      <c r="AJ299" s="156"/>
      <c r="AK299" s="156"/>
      <c r="AL299" s="156"/>
      <c r="AM299" s="156"/>
      <c r="AN299" s="156"/>
      <c r="AO299" s="156"/>
      <c r="AP299" s="156"/>
      <c r="AQ299" s="156"/>
      <c r="AR299" s="156"/>
      <c r="AS299" s="156"/>
    </row>
    <row r="300" spans="15:45" ht="15.75" customHeight="1">
      <c r="O300" s="156"/>
      <c r="P300" s="156"/>
      <c r="Q300" s="156"/>
      <c r="R300" s="156"/>
      <c r="S300" s="156"/>
      <c r="T300" s="156"/>
      <c r="U300" s="156"/>
      <c r="V300" s="156"/>
      <c r="W300" s="156"/>
      <c r="X300" s="156"/>
      <c r="Y300" s="156"/>
      <c r="Z300" s="156"/>
      <c r="AA300" s="156"/>
      <c r="AB300" s="156"/>
      <c r="AC300" s="156"/>
      <c r="AD300" s="156"/>
      <c r="AE300" s="156"/>
      <c r="AF300" s="156"/>
      <c r="AG300" s="156"/>
      <c r="AH300" s="156"/>
      <c r="AI300" s="156"/>
      <c r="AJ300" s="156"/>
      <c r="AK300" s="156"/>
      <c r="AL300" s="156"/>
      <c r="AM300" s="156"/>
      <c r="AN300" s="156"/>
      <c r="AO300" s="156"/>
      <c r="AP300" s="156"/>
      <c r="AQ300" s="156"/>
      <c r="AR300" s="156"/>
      <c r="AS300" s="156"/>
    </row>
    <row r="301" spans="15:45" ht="15.75" customHeight="1">
      <c r="O301" s="156"/>
      <c r="P301" s="156"/>
      <c r="Q301" s="156"/>
      <c r="R301" s="156"/>
      <c r="S301" s="156"/>
      <c r="T301" s="156"/>
      <c r="U301" s="156"/>
      <c r="V301" s="156"/>
      <c r="W301" s="156"/>
      <c r="X301" s="156"/>
      <c r="Y301" s="156"/>
      <c r="Z301" s="156"/>
      <c r="AA301" s="156"/>
      <c r="AB301" s="156"/>
      <c r="AC301" s="156"/>
      <c r="AD301" s="156"/>
      <c r="AE301" s="156"/>
      <c r="AF301" s="156"/>
      <c r="AG301" s="156"/>
      <c r="AH301" s="156"/>
      <c r="AI301" s="156"/>
      <c r="AJ301" s="156"/>
      <c r="AK301" s="156"/>
      <c r="AL301" s="156"/>
      <c r="AM301" s="156"/>
      <c r="AN301" s="156"/>
      <c r="AO301" s="156"/>
      <c r="AP301" s="156"/>
      <c r="AQ301" s="156"/>
      <c r="AR301" s="156"/>
      <c r="AS301" s="156"/>
    </row>
    <row r="302" spans="15:45" ht="15.75" customHeight="1">
      <c r="O302" s="156"/>
      <c r="P302" s="156"/>
      <c r="Q302" s="156"/>
      <c r="R302" s="156"/>
      <c r="S302" s="156"/>
      <c r="T302" s="156"/>
      <c r="U302" s="156"/>
      <c r="V302" s="156"/>
      <c r="W302" s="156"/>
      <c r="X302" s="156"/>
      <c r="Y302" s="156"/>
      <c r="Z302" s="156"/>
      <c r="AA302" s="156"/>
      <c r="AB302" s="156"/>
      <c r="AC302" s="156"/>
      <c r="AD302" s="156"/>
      <c r="AE302" s="156"/>
      <c r="AF302" s="156"/>
      <c r="AG302" s="156"/>
      <c r="AH302" s="156"/>
      <c r="AI302" s="156"/>
      <c r="AJ302" s="156"/>
      <c r="AK302" s="156"/>
      <c r="AL302" s="156"/>
      <c r="AM302" s="156"/>
      <c r="AN302" s="156"/>
      <c r="AO302" s="156"/>
      <c r="AP302" s="156"/>
      <c r="AQ302" s="156"/>
      <c r="AR302" s="156"/>
      <c r="AS302" s="156"/>
    </row>
    <row r="303" spans="15:45" ht="15.75" customHeight="1">
      <c r="O303" s="156"/>
      <c r="P303" s="156"/>
      <c r="Q303" s="156"/>
      <c r="R303" s="156"/>
      <c r="S303" s="156"/>
      <c r="T303" s="156"/>
      <c r="U303" s="156"/>
      <c r="V303" s="156"/>
      <c r="W303" s="156"/>
      <c r="X303" s="156"/>
      <c r="Y303" s="156"/>
      <c r="Z303" s="156"/>
      <c r="AA303" s="156"/>
      <c r="AB303" s="156"/>
      <c r="AC303" s="156"/>
      <c r="AD303" s="156"/>
      <c r="AE303" s="156"/>
      <c r="AF303" s="156"/>
      <c r="AG303" s="156"/>
      <c r="AH303" s="156"/>
      <c r="AI303" s="156"/>
      <c r="AJ303" s="156"/>
      <c r="AK303" s="156"/>
      <c r="AL303" s="156"/>
      <c r="AM303" s="156"/>
      <c r="AN303" s="156"/>
      <c r="AO303" s="156"/>
      <c r="AP303" s="156"/>
      <c r="AQ303" s="156"/>
      <c r="AR303" s="156"/>
      <c r="AS303" s="156"/>
    </row>
    <row r="304" spans="15:45" ht="15.75" customHeight="1">
      <c r="O304" s="156"/>
      <c r="P304" s="156"/>
      <c r="Q304" s="156"/>
      <c r="R304" s="156"/>
      <c r="S304" s="156"/>
      <c r="T304" s="156"/>
      <c r="U304" s="156"/>
      <c r="V304" s="156"/>
      <c r="W304" s="156"/>
      <c r="X304" s="156"/>
      <c r="Y304" s="156"/>
      <c r="Z304" s="156"/>
      <c r="AA304" s="156"/>
      <c r="AB304" s="156"/>
      <c r="AC304" s="156"/>
      <c r="AD304" s="156"/>
      <c r="AE304" s="156"/>
      <c r="AF304" s="156"/>
      <c r="AG304" s="156"/>
      <c r="AH304" s="156"/>
      <c r="AI304" s="156"/>
      <c r="AJ304" s="156"/>
      <c r="AK304" s="156"/>
      <c r="AL304" s="156"/>
      <c r="AM304" s="156"/>
      <c r="AN304" s="156"/>
      <c r="AO304" s="156"/>
      <c r="AP304" s="156"/>
      <c r="AQ304" s="156"/>
      <c r="AR304" s="156"/>
      <c r="AS304" s="156"/>
    </row>
    <row r="305" spans="15:45" ht="15.75" customHeight="1">
      <c r="O305" s="156"/>
      <c r="P305" s="156"/>
      <c r="Q305" s="156"/>
      <c r="R305" s="156"/>
      <c r="S305" s="156"/>
      <c r="T305" s="156"/>
      <c r="U305" s="156"/>
      <c r="V305" s="156"/>
      <c r="W305" s="156"/>
      <c r="X305" s="156"/>
      <c r="Y305" s="156"/>
      <c r="Z305" s="156"/>
      <c r="AA305" s="156"/>
      <c r="AB305" s="156"/>
      <c r="AC305" s="156"/>
      <c r="AD305" s="156"/>
      <c r="AE305" s="156"/>
      <c r="AF305" s="156"/>
      <c r="AG305" s="156"/>
      <c r="AH305" s="156"/>
      <c r="AI305" s="156"/>
      <c r="AJ305" s="156"/>
      <c r="AK305" s="156"/>
      <c r="AL305" s="156"/>
      <c r="AM305" s="156"/>
      <c r="AN305" s="156"/>
      <c r="AO305" s="156"/>
      <c r="AP305" s="156"/>
      <c r="AQ305" s="156"/>
      <c r="AR305" s="156"/>
      <c r="AS305" s="156"/>
    </row>
    <row r="306" spans="15:45" ht="15.75" customHeight="1">
      <c r="O306" s="156"/>
      <c r="P306" s="156"/>
      <c r="Q306" s="156"/>
      <c r="R306" s="156"/>
      <c r="S306" s="156"/>
      <c r="T306" s="156"/>
      <c r="U306" s="156"/>
      <c r="V306" s="156"/>
      <c r="W306" s="156"/>
      <c r="X306" s="156"/>
      <c r="Y306" s="156"/>
      <c r="Z306" s="156"/>
      <c r="AA306" s="156"/>
      <c r="AB306" s="156"/>
      <c r="AC306" s="156"/>
      <c r="AD306" s="156"/>
      <c r="AE306" s="156"/>
      <c r="AF306" s="156"/>
      <c r="AG306" s="156"/>
      <c r="AH306" s="156"/>
      <c r="AI306" s="156"/>
      <c r="AJ306" s="156"/>
      <c r="AK306" s="156"/>
      <c r="AL306" s="156"/>
      <c r="AM306" s="156"/>
      <c r="AN306" s="156"/>
      <c r="AO306" s="156"/>
      <c r="AP306" s="156"/>
      <c r="AQ306" s="156"/>
      <c r="AR306" s="156"/>
      <c r="AS306" s="156"/>
    </row>
    <row r="307" spans="15:45" ht="15.75" customHeight="1">
      <c r="O307" s="156"/>
      <c r="P307" s="156"/>
      <c r="Q307" s="156"/>
      <c r="R307" s="156"/>
      <c r="S307" s="156"/>
      <c r="T307" s="156"/>
      <c r="U307" s="156"/>
      <c r="V307" s="156"/>
      <c r="W307" s="156"/>
      <c r="X307" s="156"/>
      <c r="Y307" s="156"/>
      <c r="Z307" s="156"/>
      <c r="AA307" s="156"/>
      <c r="AB307" s="156"/>
      <c r="AC307" s="156"/>
      <c r="AD307" s="156"/>
      <c r="AE307" s="156"/>
      <c r="AF307" s="156"/>
      <c r="AG307" s="156"/>
      <c r="AH307" s="156"/>
      <c r="AI307" s="156"/>
      <c r="AJ307" s="156"/>
      <c r="AK307" s="156"/>
      <c r="AL307" s="156"/>
      <c r="AM307" s="156"/>
      <c r="AN307" s="156"/>
      <c r="AO307" s="156"/>
      <c r="AP307" s="156"/>
      <c r="AQ307" s="156"/>
      <c r="AR307" s="156"/>
      <c r="AS307" s="156"/>
    </row>
    <row r="308" spans="15:45" ht="15.75" customHeight="1">
      <c r="O308" s="156"/>
      <c r="P308" s="156"/>
      <c r="Q308" s="156"/>
      <c r="R308" s="156"/>
      <c r="S308" s="156"/>
      <c r="T308" s="156"/>
      <c r="U308" s="156"/>
      <c r="V308" s="156"/>
      <c r="W308" s="156"/>
      <c r="X308" s="156"/>
      <c r="Y308" s="156"/>
      <c r="Z308" s="156"/>
      <c r="AA308" s="156"/>
      <c r="AB308" s="156"/>
      <c r="AC308" s="156"/>
      <c r="AD308" s="156"/>
      <c r="AE308" s="156"/>
      <c r="AF308" s="156"/>
      <c r="AG308" s="156"/>
      <c r="AH308" s="156"/>
      <c r="AI308" s="156"/>
      <c r="AJ308" s="156"/>
      <c r="AK308" s="156"/>
      <c r="AL308" s="156"/>
      <c r="AM308" s="156"/>
      <c r="AN308" s="156"/>
      <c r="AO308" s="156"/>
      <c r="AP308" s="156"/>
      <c r="AQ308" s="156"/>
      <c r="AR308" s="156"/>
      <c r="AS308" s="156"/>
    </row>
    <row r="309" spans="15:45" ht="15.75" customHeight="1">
      <c r="O309" s="156"/>
      <c r="P309" s="156"/>
      <c r="Q309" s="156"/>
      <c r="R309" s="156"/>
      <c r="S309" s="156"/>
      <c r="T309" s="156"/>
      <c r="U309" s="156"/>
      <c r="V309" s="156"/>
      <c r="W309" s="156"/>
      <c r="X309" s="156"/>
      <c r="Y309" s="156"/>
      <c r="Z309" s="156"/>
      <c r="AA309" s="156"/>
      <c r="AB309" s="156"/>
      <c r="AC309" s="156"/>
      <c r="AD309" s="156"/>
      <c r="AE309" s="156"/>
      <c r="AF309" s="156"/>
      <c r="AG309" s="156"/>
      <c r="AH309" s="156"/>
      <c r="AI309" s="156"/>
      <c r="AJ309" s="156"/>
      <c r="AK309" s="156"/>
      <c r="AL309" s="156"/>
      <c r="AM309" s="156"/>
      <c r="AN309" s="156"/>
      <c r="AO309" s="156"/>
      <c r="AP309" s="156"/>
      <c r="AQ309" s="156"/>
      <c r="AR309" s="156"/>
      <c r="AS309" s="156"/>
    </row>
    <row r="310" spans="15:45" ht="15.75" customHeight="1">
      <c r="O310" s="156"/>
      <c r="P310" s="156"/>
      <c r="Q310" s="156"/>
      <c r="R310" s="156"/>
      <c r="S310" s="156"/>
      <c r="T310" s="156"/>
      <c r="U310" s="156"/>
      <c r="V310" s="156"/>
      <c r="W310" s="156"/>
      <c r="X310" s="156"/>
      <c r="Y310" s="156"/>
      <c r="Z310" s="156"/>
      <c r="AA310" s="156"/>
      <c r="AB310" s="156"/>
      <c r="AC310" s="156"/>
      <c r="AD310" s="156"/>
      <c r="AE310" s="156"/>
      <c r="AF310" s="156"/>
      <c r="AG310" s="156"/>
      <c r="AH310" s="156"/>
      <c r="AI310" s="156"/>
      <c r="AJ310" s="156"/>
      <c r="AK310" s="156"/>
      <c r="AL310" s="156"/>
      <c r="AM310" s="156"/>
      <c r="AN310" s="156"/>
      <c r="AO310" s="156"/>
      <c r="AP310" s="156"/>
      <c r="AQ310" s="156"/>
      <c r="AR310" s="156"/>
      <c r="AS310" s="156"/>
    </row>
    <row r="311" spans="15:45" ht="15.75" customHeight="1">
      <c r="O311" s="156"/>
      <c r="P311" s="156"/>
      <c r="Q311" s="156"/>
      <c r="R311" s="156"/>
      <c r="S311" s="156"/>
      <c r="T311" s="156"/>
      <c r="U311" s="156"/>
      <c r="V311" s="156"/>
      <c r="W311" s="156"/>
      <c r="X311" s="156"/>
      <c r="Y311" s="156"/>
      <c r="Z311" s="156"/>
      <c r="AA311" s="156"/>
      <c r="AB311" s="156"/>
      <c r="AC311" s="156"/>
      <c r="AD311" s="156"/>
      <c r="AE311" s="156"/>
      <c r="AF311" s="156"/>
      <c r="AG311" s="156"/>
      <c r="AH311" s="156"/>
      <c r="AI311" s="156"/>
      <c r="AJ311" s="156"/>
      <c r="AK311" s="156"/>
      <c r="AL311" s="156"/>
      <c r="AM311" s="156"/>
      <c r="AN311" s="156"/>
      <c r="AO311" s="156"/>
      <c r="AP311" s="156"/>
      <c r="AQ311" s="156"/>
      <c r="AR311" s="156"/>
      <c r="AS311" s="156"/>
    </row>
    <row r="312" spans="15:45" ht="15.75" customHeight="1">
      <c r="O312" s="156"/>
      <c r="P312" s="156"/>
      <c r="Q312" s="156"/>
      <c r="R312" s="156"/>
      <c r="S312" s="156"/>
      <c r="T312" s="156"/>
      <c r="U312" s="156"/>
      <c r="V312" s="156"/>
      <c r="W312" s="156"/>
      <c r="X312" s="156"/>
      <c r="Y312" s="156"/>
      <c r="Z312" s="156"/>
      <c r="AA312" s="156"/>
      <c r="AB312" s="156"/>
      <c r="AC312" s="156"/>
      <c r="AD312" s="156"/>
      <c r="AE312" s="156"/>
      <c r="AF312" s="156"/>
      <c r="AG312" s="156"/>
      <c r="AH312" s="156"/>
      <c r="AI312" s="156"/>
      <c r="AJ312" s="156"/>
      <c r="AK312" s="156"/>
      <c r="AL312" s="156"/>
      <c r="AM312" s="156"/>
      <c r="AN312" s="156"/>
      <c r="AO312" s="156"/>
      <c r="AP312" s="156"/>
      <c r="AQ312" s="156"/>
      <c r="AR312" s="156"/>
      <c r="AS312" s="156"/>
    </row>
    <row r="313" spans="15:45" ht="15.75" customHeight="1">
      <c r="O313" s="156"/>
      <c r="P313" s="156"/>
      <c r="Q313" s="156"/>
      <c r="R313" s="156"/>
      <c r="S313" s="156"/>
      <c r="T313" s="156"/>
      <c r="U313" s="156"/>
      <c r="V313" s="156"/>
      <c r="W313" s="156"/>
      <c r="X313" s="156"/>
      <c r="Y313" s="156"/>
      <c r="Z313" s="156"/>
      <c r="AA313" s="156"/>
      <c r="AB313" s="156"/>
      <c r="AC313" s="156"/>
      <c r="AD313" s="156"/>
      <c r="AE313" s="156"/>
      <c r="AF313" s="156"/>
      <c r="AG313" s="156"/>
      <c r="AH313" s="156"/>
      <c r="AI313" s="156"/>
      <c r="AJ313" s="156"/>
      <c r="AK313" s="156"/>
      <c r="AL313" s="156"/>
      <c r="AM313" s="156"/>
      <c r="AN313" s="156"/>
      <c r="AO313" s="156"/>
      <c r="AP313" s="156"/>
      <c r="AQ313" s="156"/>
      <c r="AR313" s="156"/>
      <c r="AS313" s="156"/>
    </row>
    <row r="314" spans="15:45" ht="15.75" customHeight="1">
      <c r="O314" s="156"/>
      <c r="P314" s="156"/>
      <c r="Q314" s="156"/>
      <c r="R314" s="156"/>
      <c r="S314" s="156"/>
      <c r="T314" s="156"/>
      <c r="U314" s="156"/>
      <c r="V314" s="156"/>
      <c r="W314" s="156"/>
      <c r="X314" s="156"/>
      <c r="Y314" s="156"/>
      <c r="Z314" s="156"/>
      <c r="AA314" s="156"/>
      <c r="AB314" s="156"/>
      <c r="AC314" s="156"/>
      <c r="AD314" s="156"/>
      <c r="AE314" s="156"/>
      <c r="AF314" s="156"/>
      <c r="AG314" s="156"/>
      <c r="AH314" s="156"/>
      <c r="AI314" s="156"/>
      <c r="AJ314" s="156"/>
      <c r="AK314" s="156"/>
      <c r="AL314" s="156"/>
      <c r="AM314" s="156"/>
      <c r="AN314" s="156"/>
      <c r="AO314" s="156"/>
      <c r="AP314" s="156"/>
      <c r="AQ314" s="156"/>
      <c r="AR314" s="156"/>
      <c r="AS314" s="156"/>
    </row>
    <row r="315" spans="15:45" ht="15.75" customHeight="1">
      <c r="O315" s="156"/>
      <c r="P315" s="156"/>
      <c r="Q315" s="156"/>
      <c r="R315" s="156"/>
      <c r="S315" s="156"/>
      <c r="T315" s="156"/>
      <c r="U315" s="156"/>
      <c r="V315" s="156"/>
      <c r="W315" s="156"/>
      <c r="X315" s="156"/>
      <c r="Y315" s="156"/>
      <c r="Z315" s="156"/>
      <c r="AA315" s="156"/>
      <c r="AB315" s="156"/>
      <c r="AC315" s="156"/>
      <c r="AD315" s="156"/>
      <c r="AE315" s="156"/>
      <c r="AF315" s="156"/>
      <c r="AG315" s="156"/>
      <c r="AH315" s="156"/>
      <c r="AI315" s="156"/>
      <c r="AJ315" s="156"/>
      <c r="AK315" s="156"/>
      <c r="AL315" s="156"/>
      <c r="AM315" s="156"/>
      <c r="AN315" s="156"/>
      <c r="AO315" s="156"/>
      <c r="AP315" s="156"/>
      <c r="AQ315" s="156"/>
      <c r="AR315" s="156"/>
      <c r="AS315" s="156"/>
    </row>
    <row r="316" spans="15:45" ht="15.75" customHeight="1">
      <c r="O316" s="156"/>
      <c r="P316" s="156"/>
      <c r="Q316" s="156"/>
      <c r="R316" s="156"/>
      <c r="S316" s="156"/>
      <c r="T316" s="156"/>
      <c r="U316" s="156"/>
      <c r="V316" s="156"/>
      <c r="W316" s="156"/>
      <c r="X316" s="156"/>
      <c r="Y316" s="156"/>
      <c r="Z316" s="156"/>
      <c r="AA316" s="156"/>
      <c r="AB316" s="156"/>
      <c r="AC316" s="156"/>
      <c r="AD316" s="156"/>
      <c r="AE316" s="156"/>
      <c r="AF316" s="156"/>
      <c r="AG316" s="156"/>
      <c r="AH316" s="156"/>
      <c r="AI316" s="156"/>
      <c r="AJ316" s="156"/>
      <c r="AK316" s="156"/>
      <c r="AL316" s="156"/>
      <c r="AM316" s="156"/>
      <c r="AN316" s="156"/>
      <c r="AO316" s="156"/>
      <c r="AP316" s="156"/>
      <c r="AQ316" s="156"/>
      <c r="AR316" s="156"/>
      <c r="AS316" s="156"/>
    </row>
    <row r="317" spans="15:45" ht="15.75" customHeight="1">
      <c r="O317" s="156"/>
      <c r="P317" s="156"/>
      <c r="Q317" s="156"/>
      <c r="R317" s="156"/>
      <c r="S317" s="156"/>
      <c r="T317" s="156"/>
      <c r="U317" s="156"/>
      <c r="V317" s="156"/>
      <c r="W317" s="156"/>
      <c r="X317" s="156"/>
      <c r="Y317" s="156"/>
      <c r="Z317" s="156"/>
      <c r="AA317" s="156"/>
      <c r="AB317" s="156"/>
      <c r="AC317" s="156"/>
      <c r="AD317" s="156"/>
      <c r="AE317" s="156"/>
      <c r="AF317" s="156"/>
      <c r="AG317" s="156"/>
      <c r="AH317" s="156"/>
      <c r="AI317" s="156"/>
      <c r="AJ317" s="156"/>
      <c r="AK317" s="156"/>
      <c r="AL317" s="156"/>
      <c r="AM317" s="156"/>
      <c r="AN317" s="156"/>
      <c r="AO317" s="156"/>
      <c r="AP317" s="156"/>
      <c r="AQ317" s="156"/>
      <c r="AR317" s="156"/>
      <c r="AS317" s="156"/>
    </row>
    <row r="318" spans="15:45" ht="15.75" customHeight="1">
      <c r="O318" s="156"/>
      <c r="P318" s="156"/>
      <c r="Q318" s="156"/>
      <c r="R318" s="156"/>
      <c r="S318" s="156"/>
      <c r="T318" s="156"/>
      <c r="U318" s="156"/>
      <c r="V318" s="156"/>
      <c r="W318" s="156"/>
      <c r="X318" s="156"/>
      <c r="Y318" s="156"/>
      <c r="Z318" s="156"/>
      <c r="AA318" s="156"/>
      <c r="AB318" s="156"/>
      <c r="AC318" s="156"/>
      <c r="AD318" s="156"/>
      <c r="AE318" s="156"/>
      <c r="AF318" s="156"/>
      <c r="AG318" s="156"/>
      <c r="AH318" s="156"/>
      <c r="AI318" s="156"/>
      <c r="AJ318" s="156"/>
      <c r="AK318" s="156"/>
      <c r="AL318" s="156"/>
      <c r="AM318" s="156"/>
      <c r="AN318" s="156"/>
      <c r="AO318" s="156"/>
      <c r="AP318" s="156"/>
      <c r="AQ318" s="156"/>
      <c r="AR318" s="156"/>
      <c r="AS318" s="156"/>
    </row>
    <row r="319" spans="15:45" ht="15.75" customHeight="1">
      <c r="O319" s="156"/>
      <c r="P319" s="156"/>
      <c r="Q319" s="156"/>
      <c r="R319" s="156"/>
      <c r="S319" s="156"/>
      <c r="T319" s="156"/>
      <c r="U319" s="156"/>
      <c r="V319" s="156"/>
      <c r="W319" s="156"/>
      <c r="X319" s="156"/>
      <c r="Y319" s="156"/>
      <c r="Z319" s="156"/>
      <c r="AA319" s="156"/>
      <c r="AB319" s="156"/>
      <c r="AC319" s="156"/>
      <c r="AD319" s="156"/>
      <c r="AE319" s="156"/>
      <c r="AF319" s="156"/>
      <c r="AG319" s="156"/>
      <c r="AH319" s="156"/>
      <c r="AI319" s="156"/>
      <c r="AJ319" s="156"/>
      <c r="AK319" s="156"/>
      <c r="AL319" s="156"/>
      <c r="AM319" s="156"/>
      <c r="AN319" s="156"/>
      <c r="AO319" s="156"/>
      <c r="AP319" s="156"/>
      <c r="AQ319" s="156"/>
      <c r="AR319" s="156"/>
      <c r="AS319" s="156"/>
    </row>
    <row r="320" spans="15:45" ht="15.75" customHeight="1">
      <c r="O320" s="156"/>
      <c r="P320" s="156"/>
      <c r="Q320" s="156"/>
      <c r="R320" s="156"/>
      <c r="S320" s="156"/>
      <c r="T320" s="156"/>
      <c r="U320" s="156"/>
      <c r="V320" s="156"/>
      <c r="W320" s="156"/>
      <c r="X320" s="156"/>
      <c r="Y320" s="156"/>
      <c r="Z320" s="156"/>
      <c r="AA320" s="156"/>
      <c r="AB320" s="156"/>
      <c r="AC320" s="156"/>
      <c r="AD320" s="156"/>
      <c r="AE320" s="156"/>
      <c r="AF320" s="156"/>
      <c r="AG320" s="156"/>
      <c r="AH320" s="156"/>
      <c r="AI320" s="156"/>
      <c r="AJ320" s="156"/>
      <c r="AK320" s="156"/>
      <c r="AL320" s="156"/>
      <c r="AM320" s="156"/>
      <c r="AN320" s="156"/>
      <c r="AO320" s="156"/>
      <c r="AP320" s="156"/>
      <c r="AQ320" s="156"/>
      <c r="AR320" s="156"/>
      <c r="AS320" s="156"/>
    </row>
    <row r="321" spans="15:45" ht="15.75" customHeight="1">
      <c r="O321" s="156"/>
      <c r="P321" s="156"/>
      <c r="Q321" s="156"/>
      <c r="R321" s="156"/>
      <c r="S321" s="156"/>
      <c r="T321" s="156"/>
      <c r="U321" s="156"/>
      <c r="V321" s="156"/>
      <c r="W321" s="156"/>
      <c r="X321" s="156"/>
      <c r="Y321" s="156"/>
      <c r="Z321" s="156"/>
      <c r="AA321" s="156"/>
      <c r="AB321" s="156"/>
      <c r="AC321" s="156"/>
      <c r="AD321" s="156"/>
      <c r="AE321" s="156"/>
      <c r="AF321" s="156"/>
      <c r="AG321" s="156"/>
      <c r="AH321" s="156"/>
      <c r="AI321" s="156"/>
      <c r="AJ321" s="156"/>
      <c r="AK321" s="156"/>
      <c r="AL321" s="156"/>
      <c r="AM321" s="156"/>
      <c r="AN321" s="156"/>
      <c r="AO321" s="156"/>
      <c r="AP321" s="156"/>
      <c r="AQ321" s="156"/>
      <c r="AR321" s="156"/>
      <c r="AS321" s="156"/>
    </row>
    <row r="322" spans="15:45" ht="15.75" customHeight="1">
      <c r="O322" s="156"/>
      <c r="P322" s="156"/>
      <c r="Q322" s="156"/>
      <c r="R322" s="156"/>
      <c r="S322" s="156"/>
      <c r="T322" s="156"/>
      <c r="U322" s="156"/>
      <c r="V322" s="156"/>
      <c r="W322" s="156"/>
      <c r="X322" s="156"/>
      <c r="Y322" s="156"/>
      <c r="Z322" s="156"/>
      <c r="AA322" s="156"/>
      <c r="AB322" s="156"/>
      <c r="AC322" s="156"/>
      <c r="AD322" s="156"/>
      <c r="AE322" s="156"/>
      <c r="AF322" s="156"/>
      <c r="AG322" s="156"/>
      <c r="AH322" s="156"/>
      <c r="AI322" s="156"/>
      <c r="AJ322" s="156"/>
      <c r="AK322" s="156"/>
      <c r="AL322" s="156"/>
      <c r="AM322" s="156"/>
      <c r="AN322" s="156"/>
      <c r="AO322" s="156"/>
      <c r="AP322" s="156"/>
      <c r="AQ322" s="156"/>
      <c r="AR322" s="156"/>
      <c r="AS322" s="156"/>
    </row>
    <row r="323" spans="15:45" ht="15.75" customHeight="1">
      <c r="O323" s="156"/>
      <c r="P323" s="156"/>
      <c r="Q323" s="156"/>
      <c r="R323" s="156"/>
      <c r="S323" s="156"/>
      <c r="T323" s="156"/>
      <c r="U323" s="156"/>
      <c r="V323" s="156"/>
      <c r="W323" s="156"/>
      <c r="X323" s="156"/>
      <c r="Y323" s="156"/>
      <c r="Z323" s="156"/>
      <c r="AA323" s="156"/>
      <c r="AB323" s="156"/>
      <c r="AC323" s="156"/>
      <c r="AD323" s="156"/>
      <c r="AE323" s="156"/>
      <c r="AF323" s="156"/>
      <c r="AG323" s="156"/>
      <c r="AH323" s="156"/>
      <c r="AI323" s="156"/>
      <c r="AJ323" s="156"/>
      <c r="AK323" s="156"/>
      <c r="AL323" s="156"/>
      <c r="AM323" s="156"/>
      <c r="AN323" s="156"/>
      <c r="AO323" s="156"/>
      <c r="AP323" s="156"/>
      <c r="AQ323" s="156"/>
      <c r="AR323" s="156"/>
      <c r="AS323" s="156"/>
    </row>
    <row r="324" spans="15:45" ht="15.75" customHeight="1">
      <c r="O324" s="156"/>
      <c r="P324" s="156"/>
      <c r="Q324" s="156"/>
      <c r="R324" s="156"/>
      <c r="S324" s="156"/>
      <c r="T324" s="156"/>
      <c r="U324" s="156"/>
      <c r="V324" s="156"/>
      <c r="W324" s="156"/>
      <c r="X324" s="156"/>
      <c r="Y324" s="156"/>
      <c r="Z324" s="156"/>
      <c r="AA324" s="156"/>
      <c r="AB324" s="156"/>
      <c r="AC324" s="156"/>
      <c r="AD324" s="156"/>
      <c r="AE324" s="156"/>
      <c r="AF324" s="156"/>
      <c r="AG324" s="156"/>
      <c r="AH324" s="156"/>
      <c r="AI324" s="156"/>
      <c r="AJ324" s="156"/>
      <c r="AK324" s="156"/>
      <c r="AL324" s="156"/>
      <c r="AM324" s="156"/>
      <c r="AN324" s="156"/>
      <c r="AO324" s="156"/>
      <c r="AP324" s="156"/>
      <c r="AQ324" s="156"/>
      <c r="AR324" s="156"/>
      <c r="AS324" s="156"/>
    </row>
    <row r="325" spans="15:45" ht="15.75" customHeight="1">
      <c r="O325" s="156"/>
      <c r="P325" s="156"/>
      <c r="Q325" s="156"/>
      <c r="R325" s="156"/>
      <c r="S325" s="156"/>
      <c r="T325" s="156"/>
      <c r="U325" s="156"/>
      <c r="V325" s="156"/>
      <c r="W325" s="156"/>
      <c r="X325" s="156"/>
      <c r="Y325" s="156"/>
      <c r="Z325" s="156"/>
      <c r="AA325" s="156"/>
      <c r="AB325" s="156"/>
      <c r="AC325" s="156"/>
      <c r="AD325" s="156"/>
      <c r="AE325" s="156"/>
      <c r="AF325" s="156"/>
      <c r="AG325" s="156"/>
      <c r="AH325" s="156"/>
      <c r="AI325" s="156"/>
      <c r="AJ325" s="156"/>
      <c r="AK325" s="156"/>
      <c r="AL325" s="156"/>
      <c r="AM325" s="156"/>
      <c r="AN325" s="156"/>
      <c r="AO325" s="156"/>
      <c r="AP325" s="156"/>
      <c r="AQ325" s="156"/>
      <c r="AR325" s="156"/>
      <c r="AS325" s="156"/>
    </row>
    <row r="326" spans="15:45" ht="15.75" customHeight="1">
      <c r="O326" s="156"/>
      <c r="P326" s="156"/>
      <c r="Q326" s="156"/>
      <c r="R326" s="156"/>
      <c r="S326" s="156"/>
      <c r="T326" s="156"/>
      <c r="U326" s="156"/>
      <c r="V326" s="156"/>
      <c r="W326" s="156"/>
      <c r="X326" s="156"/>
      <c r="Y326" s="156"/>
      <c r="Z326" s="156"/>
      <c r="AA326" s="156"/>
      <c r="AB326" s="156"/>
      <c r="AC326" s="156"/>
      <c r="AD326" s="156"/>
      <c r="AE326" s="156"/>
      <c r="AF326" s="156"/>
      <c r="AG326" s="156"/>
      <c r="AH326" s="156"/>
      <c r="AI326" s="156"/>
      <c r="AJ326" s="156"/>
      <c r="AK326" s="156"/>
      <c r="AL326" s="156"/>
      <c r="AM326" s="156"/>
      <c r="AN326" s="156"/>
      <c r="AO326" s="156"/>
      <c r="AP326" s="156"/>
      <c r="AQ326" s="156"/>
      <c r="AR326" s="156"/>
      <c r="AS326" s="156"/>
    </row>
    <row r="327" spans="15:45" ht="15.75" customHeight="1">
      <c r="O327" s="156"/>
      <c r="P327" s="156"/>
      <c r="Q327" s="156"/>
      <c r="R327" s="156"/>
      <c r="S327" s="156"/>
      <c r="T327" s="156"/>
      <c r="U327" s="156"/>
      <c r="V327" s="156"/>
      <c r="W327" s="156"/>
      <c r="X327" s="156"/>
      <c r="Y327" s="156"/>
      <c r="Z327" s="156"/>
      <c r="AA327" s="156"/>
      <c r="AB327" s="156"/>
      <c r="AC327" s="156"/>
      <c r="AD327" s="156"/>
      <c r="AE327" s="156"/>
      <c r="AF327" s="156"/>
      <c r="AG327" s="156"/>
      <c r="AH327" s="156"/>
      <c r="AI327" s="156"/>
      <c r="AJ327" s="156"/>
      <c r="AK327" s="156"/>
      <c r="AL327" s="156"/>
      <c r="AM327" s="156"/>
      <c r="AN327" s="156"/>
      <c r="AO327" s="156"/>
      <c r="AP327" s="156"/>
      <c r="AQ327" s="156"/>
      <c r="AR327" s="156"/>
      <c r="AS327" s="156"/>
    </row>
    <row r="328" spans="15:45" ht="15.75" customHeight="1">
      <c r="O328" s="156"/>
      <c r="P328" s="156"/>
      <c r="Q328" s="156"/>
      <c r="R328" s="156"/>
      <c r="S328" s="156"/>
      <c r="T328" s="156"/>
      <c r="U328" s="156"/>
      <c r="V328" s="156"/>
      <c r="W328" s="156"/>
      <c r="X328" s="156"/>
      <c r="Y328" s="156"/>
      <c r="Z328" s="156"/>
      <c r="AA328" s="156"/>
      <c r="AB328" s="156"/>
      <c r="AC328" s="156"/>
      <c r="AD328" s="156"/>
      <c r="AE328" s="156"/>
      <c r="AF328" s="156"/>
      <c r="AG328" s="156"/>
      <c r="AH328" s="156"/>
      <c r="AI328" s="156"/>
      <c r="AJ328" s="156"/>
      <c r="AK328" s="156"/>
      <c r="AL328" s="156"/>
      <c r="AM328" s="156"/>
      <c r="AN328" s="156"/>
      <c r="AO328" s="156"/>
      <c r="AP328" s="156"/>
      <c r="AQ328" s="156"/>
      <c r="AR328" s="156"/>
      <c r="AS328" s="156"/>
    </row>
    <row r="329" spans="15:45" ht="15.75" customHeight="1">
      <c r="O329" s="156"/>
      <c r="P329" s="156"/>
      <c r="Q329" s="156"/>
      <c r="R329" s="156"/>
      <c r="S329" s="156"/>
      <c r="T329" s="156"/>
      <c r="U329" s="156"/>
      <c r="V329" s="156"/>
      <c r="W329" s="156"/>
      <c r="X329" s="156"/>
      <c r="Y329" s="156"/>
      <c r="Z329" s="156"/>
      <c r="AA329" s="156"/>
      <c r="AB329" s="156"/>
      <c r="AC329" s="156"/>
      <c r="AD329" s="156"/>
      <c r="AE329" s="156"/>
      <c r="AF329" s="156"/>
      <c r="AG329" s="156"/>
      <c r="AH329" s="156"/>
      <c r="AI329" s="156"/>
      <c r="AJ329" s="156"/>
      <c r="AK329" s="156"/>
      <c r="AL329" s="156"/>
      <c r="AM329" s="156"/>
      <c r="AN329" s="156"/>
      <c r="AO329" s="156"/>
      <c r="AP329" s="156"/>
      <c r="AQ329" s="156"/>
      <c r="AR329" s="156"/>
      <c r="AS329" s="156"/>
    </row>
    <row r="330" spans="15:45" ht="15.75" customHeight="1">
      <c r="O330" s="156"/>
      <c r="P330" s="156"/>
      <c r="Q330" s="156"/>
      <c r="R330" s="156"/>
      <c r="S330" s="156"/>
      <c r="T330" s="156"/>
      <c r="U330" s="156"/>
      <c r="V330" s="156"/>
      <c r="W330" s="156"/>
      <c r="X330" s="156"/>
      <c r="Y330" s="156"/>
      <c r="Z330" s="156"/>
      <c r="AA330" s="156"/>
      <c r="AB330" s="156"/>
      <c r="AC330" s="156"/>
      <c r="AD330" s="156"/>
      <c r="AE330" s="156"/>
      <c r="AF330" s="156"/>
      <c r="AG330" s="156"/>
      <c r="AH330" s="156"/>
      <c r="AI330" s="156"/>
      <c r="AJ330" s="156"/>
      <c r="AK330" s="156"/>
      <c r="AL330" s="156"/>
      <c r="AM330" s="156"/>
      <c r="AN330" s="156"/>
      <c r="AO330" s="156"/>
      <c r="AP330" s="156"/>
      <c r="AQ330" s="156"/>
      <c r="AR330" s="156"/>
      <c r="AS330" s="156"/>
    </row>
    <row r="331" spans="15:45" ht="15.75" customHeight="1">
      <c r="O331" s="156"/>
      <c r="P331" s="156"/>
      <c r="Q331" s="156"/>
      <c r="R331" s="156"/>
      <c r="S331" s="156"/>
      <c r="T331" s="156"/>
      <c r="U331" s="156"/>
      <c r="V331" s="156"/>
      <c r="W331" s="156"/>
      <c r="X331" s="156"/>
      <c r="Y331" s="156"/>
      <c r="Z331" s="156"/>
      <c r="AA331" s="156"/>
      <c r="AB331" s="156"/>
      <c r="AC331" s="156"/>
      <c r="AD331" s="156"/>
      <c r="AE331" s="156"/>
      <c r="AF331" s="156"/>
      <c r="AG331" s="156"/>
      <c r="AH331" s="156"/>
      <c r="AI331" s="156"/>
      <c r="AJ331" s="156"/>
      <c r="AK331" s="156"/>
      <c r="AL331" s="156"/>
      <c r="AM331" s="156"/>
      <c r="AN331" s="156"/>
      <c r="AO331" s="156"/>
      <c r="AP331" s="156"/>
      <c r="AQ331" s="156"/>
      <c r="AR331" s="156"/>
      <c r="AS331" s="156"/>
    </row>
    <row r="332" spans="15:45" ht="15.75" customHeight="1">
      <c r="O332" s="156"/>
      <c r="P332" s="156"/>
      <c r="Q332" s="156"/>
      <c r="R332" s="156"/>
      <c r="S332" s="156"/>
      <c r="T332" s="156"/>
      <c r="U332" s="156"/>
      <c r="V332" s="156"/>
      <c r="W332" s="156"/>
      <c r="X332" s="156"/>
      <c r="Y332" s="156"/>
      <c r="Z332" s="156"/>
      <c r="AA332" s="156"/>
      <c r="AB332" s="156"/>
      <c r="AC332" s="156"/>
      <c r="AD332" s="156"/>
      <c r="AE332" s="156"/>
      <c r="AF332" s="156"/>
      <c r="AG332" s="156"/>
      <c r="AH332" s="156"/>
      <c r="AI332" s="156"/>
      <c r="AJ332" s="156"/>
      <c r="AK332" s="156"/>
      <c r="AL332" s="156"/>
      <c r="AM332" s="156"/>
      <c r="AN332" s="156"/>
      <c r="AO332" s="156"/>
      <c r="AP332" s="156"/>
      <c r="AQ332" s="156"/>
      <c r="AR332" s="156"/>
      <c r="AS332" s="156"/>
    </row>
    <row r="333" spans="15:45" ht="15.75" customHeight="1">
      <c r="O333" s="156"/>
      <c r="P333" s="156"/>
      <c r="Q333" s="156"/>
      <c r="R333" s="156"/>
      <c r="S333" s="156"/>
      <c r="T333" s="156"/>
      <c r="U333" s="156"/>
      <c r="V333" s="156"/>
      <c r="W333" s="156"/>
      <c r="X333" s="156"/>
      <c r="Y333" s="156"/>
      <c r="Z333" s="156"/>
      <c r="AA333" s="156"/>
      <c r="AB333" s="156"/>
      <c r="AC333" s="156"/>
      <c r="AD333" s="156"/>
      <c r="AE333" s="156"/>
      <c r="AF333" s="156"/>
      <c r="AG333" s="156"/>
      <c r="AH333" s="156"/>
      <c r="AI333" s="156"/>
      <c r="AJ333" s="156"/>
      <c r="AK333" s="156"/>
      <c r="AL333" s="156"/>
      <c r="AM333" s="156"/>
      <c r="AN333" s="156"/>
      <c r="AO333" s="156"/>
      <c r="AP333" s="156"/>
      <c r="AQ333" s="156"/>
      <c r="AR333" s="156"/>
      <c r="AS333" s="156"/>
    </row>
    <row r="334" spans="15:45" ht="15.75" customHeight="1">
      <c r="O334" s="156"/>
      <c r="P334" s="156"/>
      <c r="Q334" s="156"/>
      <c r="R334" s="156"/>
      <c r="S334" s="156"/>
      <c r="T334" s="156"/>
      <c r="U334" s="156"/>
      <c r="V334" s="156"/>
      <c r="W334" s="156"/>
      <c r="X334" s="156"/>
      <c r="Y334" s="156"/>
      <c r="Z334" s="156"/>
      <c r="AA334" s="156"/>
      <c r="AB334" s="156"/>
      <c r="AC334" s="156"/>
      <c r="AD334" s="156"/>
      <c r="AE334" s="156"/>
      <c r="AF334" s="156"/>
      <c r="AG334" s="156"/>
      <c r="AH334" s="156"/>
      <c r="AI334" s="156"/>
      <c r="AJ334" s="156"/>
      <c r="AK334" s="156"/>
      <c r="AL334" s="156"/>
      <c r="AM334" s="156"/>
      <c r="AN334" s="156"/>
      <c r="AO334" s="156"/>
      <c r="AP334" s="156"/>
      <c r="AQ334" s="156"/>
      <c r="AR334" s="156"/>
      <c r="AS334" s="156"/>
    </row>
    <row r="335" spans="15:45" ht="15.75" customHeight="1">
      <c r="O335" s="156"/>
      <c r="P335" s="156"/>
      <c r="Q335" s="156"/>
      <c r="R335" s="156"/>
      <c r="S335" s="156"/>
      <c r="T335" s="156"/>
      <c r="U335" s="156"/>
      <c r="V335" s="156"/>
      <c r="W335" s="156"/>
      <c r="X335" s="156"/>
      <c r="Y335" s="156"/>
      <c r="Z335" s="156"/>
      <c r="AA335" s="156"/>
      <c r="AB335" s="156"/>
      <c r="AC335" s="156"/>
      <c r="AD335" s="156"/>
      <c r="AE335" s="156"/>
      <c r="AF335" s="156"/>
      <c r="AG335" s="156"/>
      <c r="AH335" s="156"/>
      <c r="AI335" s="156"/>
      <c r="AJ335" s="156"/>
      <c r="AK335" s="156"/>
      <c r="AL335" s="156"/>
      <c r="AM335" s="156"/>
      <c r="AN335" s="156"/>
      <c r="AO335" s="156"/>
      <c r="AP335" s="156"/>
      <c r="AQ335" s="156"/>
      <c r="AR335" s="156"/>
      <c r="AS335" s="156"/>
    </row>
    <row r="336" spans="15:45" ht="15.75" customHeight="1">
      <c r="O336" s="156"/>
      <c r="P336" s="156"/>
      <c r="Q336" s="156"/>
      <c r="R336" s="156"/>
      <c r="S336" s="156"/>
      <c r="T336" s="156"/>
      <c r="U336" s="156"/>
      <c r="V336" s="156"/>
      <c r="W336" s="156"/>
      <c r="X336" s="156"/>
      <c r="Y336" s="156"/>
      <c r="Z336" s="156"/>
      <c r="AA336" s="156"/>
      <c r="AB336" s="156"/>
      <c r="AC336" s="156"/>
      <c r="AD336" s="156"/>
      <c r="AE336" s="156"/>
      <c r="AF336" s="156"/>
      <c r="AG336" s="156"/>
      <c r="AH336" s="156"/>
      <c r="AI336" s="156"/>
      <c r="AJ336" s="156"/>
      <c r="AK336" s="156"/>
      <c r="AL336" s="156"/>
      <c r="AM336" s="156"/>
      <c r="AN336" s="156"/>
      <c r="AO336" s="156"/>
      <c r="AP336" s="156"/>
      <c r="AQ336" s="156"/>
      <c r="AR336" s="156"/>
      <c r="AS336" s="156"/>
    </row>
    <row r="337" spans="15:45" ht="15.75" customHeight="1">
      <c r="O337" s="156"/>
      <c r="P337" s="156"/>
      <c r="Q337" s="156"/>
      <c r="R337" s="156"/>
      <c r="S337" s="156"/>
      <c r="T337" s="156"/>
      <c r="U337" s="156"/>
      <c r="V337" s="156"/>
      <c r="W337" s="156"/>
      <c r="X337" s="156"/>
      <c r="Y337" s="156"/>
      <c r="Z337" s="156"/>
      <c r="AA337" s="156"/>
      <c r="AB337" s="156"/>
      <c r="AC337" s="156"/>
      <c r="AD337" s="156"/>
      <c r="AE337" s="156"/>
      <c r="AF337" s="156"/>
      <c r="AG337" s="156"/>
      <c r="AH337" s="156"/>
      <c r="AI337" s="156"/>
      <c r="AJ337" s="156"/>
      <c r="AK337" s="156"/>
      <c r="AL337" s="156"/>
      <c r="AM337" s="156"/>
      <c r="AN337" s="156"/>
      <c r="AO337" s="156"/>
      <c r="AP337" s="156"/>
      <c r="AQ337" s="156"/>
      <c r="AR337" s="156"/>
      <c r="AS337" s="156"/>
    </row>
    <row r="338" spans="15:45" ht="15.75" customHeight="1">
      <c r="O338" s="156"/>
      <c r="P338" s="156"/>
      <c r="Q338" s="156"/>
      <c r="R338" s="156"/>
      <c r="S338" s="156"/>
      <c r="T338" s="156"/>
      <c r="U338" s="156"/>
      <c r="V338" s="156"/>
      <c r="W338" s="156"/>
      <c r="X338" s="156"/>
      <c r="Y338" s="156"/>
      <c r="Z338" s="156"/>
      <c r="AA338" s="156"/>
      <c r="AB338" s="156"/>
      <c r="AC338" s="156"/>
      <c r="AD338" s="156"/>
      <c r="AE338" s="156"/>
      <c r="AF338" s="156"/>
      <c r="AG338" s="156"/>
      <c r="AH338" s="156"/>
      <c r="AI338" s="156"/>
      <c r="AJ338" s="156"/>
      <c r="AK338" s="156"/>
      <c r="AL338" s="156"/>
      <c r="AM338" s="156"/>
      <c r="AN338" s="156"/>
      <c r="AO338" s="156"/>
      <c r="AP338" s="156"/>
      <c r="AQ338" s="156"/>
      <c r="AR338" s="156"/>
      <c r="AS338" s="156"/>
    </row>
    <row r="339" spans="15:45" ht="15.75" customHeight="1">
      <c r="O339" s="156"/>
      <c r="P339" s="156"/>
      <c r="Q339" s="156"/>
      <c r="R339" s="156"/>
      <c r="S339" s="156"/>
      <c r="T339" s="156"/>
      <c r="U339" s="156"/>
      <c r="V339" s="156"/>
      <c r="W339" s="156"/>
      <c r="X339" s="156"/>
      <c r="Y339" s="156"/>
      <c r="Z339" s="156"/>
      <c r="AA339" s="156"/>
      <c r="AB339" s="156"/>
      <c r="AC339" s="156"/>
      <c r="AD339" s="156"/>
      <c r="AE339" s="156"/>
      <c r="AF339" s="156"/>
      <c r="AG339" s="156"/>
      <c r="AH339" s="156"/>
      <c r="AI339" s="156"/>
      <c r="AJ339" s="156"/>
      <c r="AK339" s="156"/>
      <c r="AL339" s="156"/>
      <c r="AM339" s="156"/>
      <c r="AN339" s="156"/>
      <c r="AO339" s="156"/>
      <c r="AP339" s="156"/>
      <c r="AQ339" s="156"/>
      <c r="AR339" s="156"/>
      <c r="AS339" s="156"/>
    </row>
    <row r="340" spans="15:45" ht="15.75" customHeight="1">
      <c r="O340" s="156"/>
      <c r="P340" s="156"/>
      <c r="Q340" s="156"/>
      <c r="R340" s="156"/>
      <c r="S340" s="156"/>
      <c r="T340" s="156"/>
      <c r="U340" s="156"/>
      <c r="V340" s="156"/>
      <c r="W340" s="156"/>
      <c r="X340" s="156"/>
      <c r="Y340" s="156"/>
      <c r="Z340" s="156"/>
      <c r="AA340" s="156"/>
      <c r="AB340" s="156"/>
      <c r="AC340" s="156"/>
      <c r="AD340" s="156"/>
      <c r="AE340" s="156"/>
      <c r="AF340" s="156"/>
      <c r="AG340" s="156"/>
      <c r="AH340" s="156"/>
      <c r="AI340" s="156"/>
      <c r="AJ340" s="156"/>
      <c r="AK340" s="156"/>
      <c r="AL340" s="156"/>
      <c r="AM340" s="156"/>
      <c r="AN340" s="156"/>
      <c r="AO340" s="156"/>
      <c r="AP340" s="156"/>
      <c r="AQ340" s="156"/>
      <c r="AR340" s="156"/>
      <c r="AS340" s="156"/>
    </row>
    <row r="341" spans="15:45" ht="15.75" customHeight="1">
      <c r="O341" s="156"/>
      <c r="P341" s="156"/>
      <c r="Q341" s="156"/>
      <c r="R341" s="156"/>
      <c r="S341" s="156"/>
      <c r="T341" s="156"/>
      <c r="U341" s="156"/>
      <c r="V341" s="156"/>
      <c r="W341" s="156"/>
      <c r="X341" s="156"/>
      <c r="Y341" s="156"/>
      <c r="Z341" s="156"/>
      <c r="AA341" s="156"/>
      <c r="AB341" s="156"/>
      <c r="AC341" s="156"/>
      <c r="AD341" s="156"/>
      <c r="AE341" s="156"/>
      <c r="AF341" s="156"/>
      <c r="AG341" s="156"/>
      <c r="AH341" s="156"/>
      <c r="AI341" s="156"/>
      <c r="AJ341" s="156"/>
      <c r="AK341" s="156"/>
      <c r="AL341" s="156"/>
      <c r="AM341" s="156"/>
      <c r="AN341" s="156"/>
      <c r="AO341" s="156"/>
      <c r="AP341" s="156"/>
      <c r="AQ341" s="156"/>
      <c r="AR341" s="156"/>
      <c r="AS341" s="156"/>
    </row>
    <row r="342" spans="15:45" ht="15.75" customHeight="1">
      <c r="O342" s="156"/>
      <c r="P342" s="156"/>
      <c r="Q342" s="156"/>
      <c r="R342" s="156"/>
      <c r="S342" s="156"/>
      <c r="T342" s="156"/>
      <c r="U342" s="156"/>
      <c r="V342" s="156"/>
      <c r="W342" s="156"/>
      <c r="X342" s="156"/>
      <c r="Y342" s="156"/>
      <c r="Z342" s="156"/>
      <c r="AA342" s="156"/>
      <c r="AB342" s="156"/>
      <c r="AC342" s="156"/>
      <c r="AD342" s="156"/>
      <c r="AE342" s="156"/>
      <c r="AF342" s="156"/>
      <c r="AG342" s="156"/>
      <c r="AH342" s="156"/>
      <c r="AI342" s="156"/>
      <c r="AJ342" s="156"/>
      <c r="AK342" s="156"/>
      <c r="AL342" s="156"/>
      <c r="AM342" s="156"/>
      <c r="AN342" s="156"/>
      <c r="AO342" s="156"/>
      <c r="AP342" s="156"/>
      <c r="AQ342" s="156"/>
      <c r="AR342" s="156"/>
      <c r="AS342" s="156"/>
    </row>
    <row r="343" spans="15:45" ht="15.75" customHeight="1">
      <c r="O343" s="156"/>
      <c r="P343" s="156"/>
      <c r="Q343" s="156"/>
      <c r="R343" s="156"/>
      <c r="S343" s="156"/>
      <c r="T343" s="156"/>
      <c r="U343" s="156"/>
      <c r="V343" s="156"/>
      <c r="W343" s="156"/>
      <c r="X343" s="156"/>
      <c r="Y343" s="156"/>
      <c r="Z343" s="156"/>
      <c r="AA343" s="156"/>
      <c r="AB343" s="156"/>
      <c r="AC343" s="156"/>
      <c r="AD343" s="156"/>
      <c r="AE343" s="156"/>
      <c r="AF343" s="156"/>
      <c r="AG343" s="156"/>
      <c r="AH343" s="156"/>
      <c r="AI343" s="156"/>
      <c r="AJ343" s="156"/>
      <c r="AK343" s="156"/>
      <c r="AL343" s="156"/>
      <c r="AM343" s="156"/>
      <c r="AN343" s="156"/>
      <c r="AO343" s="156"/>
      <c r="AP343" s="156"/>
      <c r="AQ343" s="156"/>
      <c r="AR343" s="156"/>
      <c r="AS343" s="156"/>
    </row>
    <row r="344" spans="15:45" ht="15.75" customHeight="1">
      <c r="O344" s="156"/>
      <c r="P344" s="156"/>
      <c r="Q344" s="156"/>
      <c r="R344" s="156"/>
      <c r="S344" s="156"/>
      <c r="T344" s="156"/>
      <c r="U344" s="156"/>
      <c r="V344" s="156"/>
      <c r="W344" s="156"/>
      <c r="X344" s="156"/>
      <c r="Y344" s="156"/>
      <c r="Z344" s="156"/>
      <c r="AA344" s="156"/>
      <c r="AB344" s="156"/>
      <c r="AC344" s="156"/>
      <c r="AD344" s="156"/>
      <c r="AE344" s="156"/>
      <c r="AF344" s="156"/>
      <c r="AG344" s="156"/>
      <c r="AH344" s="156"/>
      <c r="AI344" s="156"/>
      <c r="AJ344" s="156"/>
      <c r="AK344" s="156"/>
      <c r="AL344" s="156"/>
      <c r="AM344" s="156"/>
      <c r="AN344" s="156"/>
      <c r="AO344" s="156"/>
      <c r="AP344" s="156"/>
      <c r="AQ344" s="156"/>
      <c r="AR344" s="156"/>
      <c r="AS344" s="156"/>
    </row>
    <row r="345" spans="15:45" ht="15.75" customHeight="1">
      <c r="O345" s="156"/>
      <c r="P345" s="156"/>
      <c r="Q345" s="156"/>
      <c r="R345" s="156"/>
      <c r="S345" s="156"/>
      <c r="T345" s="156"/>
      <c r="U345" s="156"/>
      <c r="V345" s="156"/>
      <c r="W345" s="156"/>
      <c r="X345" s="156"/>
      <c r="Y345" s="156"/>
      <c r="Z345" s="156"/>
      <c r="AA345" s="156"/>
      <c r="AB345" s="156"/>
      <c r="AC345" s="156"/>
      <c r="AD345" s="156"/>
      <c r="AE345" s="156"/>
      <c r="AF345" s="156"/>
      <c r="AG345" s="156"/>
      <c r="AH345" s="156"/>
      <c r="AI345" s="156"/>
      <c r="AJ345" s="156"/>
      <c r="AK345" s="156"/>
      <c r="AL345" s="156"/>
      <c r="AM345" s="156"/>
      <c r="AN345" s="156"/>
      <c r="AO345" s="156"/>
      <c r="AP345" s="156"/>
      <c r="AQ345" s="156"/>
      <c r="AR345" s="156"/>
      <c r="AS345" s="156"/>
    </row>
    <row r="346" spans="15:45" ht="15.75" customHeight="1">
      <c r="O346" s="156"/>
      <c r="P346" s="156"/>
      <c r="Q346" s="156"/>
      <c r="R346" s="156"/>
      <c r="S346" s="156"/>
      <c r="T346" s="156"/>
      <c r="U346" s="156"/>
      <c r="V346" s="156"/>
      <c r="W346" s="156"/>
      <c r="X346" s="156"/>
      <c r="Y346" s="156"/>
      <c r="Z346" s="156"/>
      <c r="AA346" s="156"/>
      <c r="AB346" s="156"/>
      <c r="AC346" s="156"/>
      <c r="AD346" s="156"/>
      <c r="AE346" s="156"/>
      <c r="AF346" s="156"/>
      <c r="AG346" s="156"/>
      <c r="AH346" s="156"/>
      <c r="AI346" s="156"/>
      <c r="AJ346" s="156"/>
      <c r="AK346" s="156"/>
      <c r="AL346" s="156"/>
      <c r="AM346" s="156"/>
      <c r="AN346" s="156"/>
      <c r="AO346" s="156"/>
      <c r="AP346" s="156"/>
      <c r="AQ346" s="156"/>
      <c r="AR346" s="156"/>
      <c r="AS346" s="156"/>
    </row>
    <row r="347" spans="15:45" ht="15.75" customHeight="1">
      <c r="O347" s="156"/>
      <c r="P347" s="156"/>
      <c r="Q347" s="156"/>
      <c r="R347" s="156"/>
      <c r="S347" s="156"/>
      <c r="T347" s="156"/>
      <c r="U347" s="156"/>
      <c r="V347" s="156"/>
      <c r="W347" s="156"/>
      <c r="X347" s="156"/>
      <c r="Y347" s="156"/>
      <c r="Z347" s="156"/>
      <c r="AA347" s="156"/>
      <c r="AB347" s="156"/>
      <c r="AC347" s="156"/>
      <c r="AD347" s="156"/>
      <c r="AE347" s="156"/>
      <c r="AF347" s="156"/>
      <c r="AG347" s="156"/>
      <c r="AH347" s="156"/>
      <c r="AI347" s="156"/>
      <c r="AJ347" s="156"/>
      <c r="AK347" s="156"/>
      <c r="AL347" s="156"/>
      <c r="AM347" s="156"/>
      <c r="AN347" s="156"/>
      <c r="AO347" s="156"/>
      <c r="AP347" s="156"/>
      <c r="AQ347" s="156"/>
      <c r="AR347" s="156"/>
      <c r="AS347" s="156"/>
    </row>
    <row r="348" spans="15:45" ht="15.75" customHeight="1">
      <c r="O348" s="156"/>
      <c r="P348" s="156"/>
      <c r="Q348" s="156"/>
      <c r="R348" s="156"/>
      <c r="S348" s="156"/>
      <c r="T348" s="156"/>
      <c r="U348" s="156"/>
      <c r="V348" s="156"/>
      <c r="W348" s="156"/>
      <c r="X348" s="156"/>
      <c r="Y348" s="156"/>
      <c r="Z348" s="156"/>
      <c r="AA348" s="156"/>
      <c r="AB348" s="156"/>
      <c r="AC348" s="156"/>
      <c r="AD348" s="156"/>
      <c r="AE348" s="156"/>
      <c r="AF348" s="156"/>
      <c r="AG348" s="156"/>
      <c r="AH348" s="156"/>
      <c r="AI348" s="156"/>
      <c r="AJ348" s="156"/>
      <c r="AK348" s="156"/>
      <c r="AL348" s="156"/>
      <c r="AM348" s="156"/>
      <c r="AN348" s="156"/>
      <c r="AO348" s="156"/>
      <c r="AP348" s="156"/>
      <c r="AQ348" s="156"/>
      <c r="AR348" s="156"/>
      <c r="AS348" s="156"/>
    </row>
    <row r="349" spans="15:45" ht="15.75" customHeight="1">
      <c r="O349" s="156"/>
      <c r="P349" s="156"/>
      <c r="Q349" s="156"/>
      <c r="R349" s="156"/>
      <c r="S349" s="156"/>
      <c r="T349" s="156"/>
      <c r="U349" s="156"/>
      <c r="V349" s="156"/>
      <c r="W349" s="156"/>
      <c r="X349" s="156"/>
      <c r="Y349" s="156"/>
      <c r="Z349" s="156"/>
      <c r="AA349" s="156"/>
      <c r="AB349" s="156"/>
      <c r="AC349" s="156"/>
      <c r="AD349" s="156"/>
      <c r="AE349" s="156"/>
      <c r="AF349" s="156"/>
      <c r="AG349" s="156"/>
      <c r="AH349" s="156"/>
      <c r="AI349" s="156"/>
      <c r="AJ349" s="156"/>
      <c r="AK349" s="156"/>
      <c r="AL349" s="156"/>
      <c r="AM349" s="156"/>
      <c r="AN349" s="156"/>
      <c r="AO349" s="156"/>
      <c r="AP349" s="156"/>
      <c r="AQ349" s="156"/>
      <c r="AR349" s="156"/>
      <c r="AS349" s="156"/>
    </row>
    <row r="350" spans="15:45" ht="15.75" customHeight="1">
      <c r="O350" s="156"/>
      <c r="P350" s="156"/>
      <c r="Q350" s="156"/>
      <c r="R350" s="156"/>
      <c r="S350" s="156"/>
      <c r="T350" s="156"/>
      <c r="U350" s="156"/>
      <c r="V350" s="156"/>
      <c r="W350" s="156"/>
      <c r="X350" s="156"/>
      <c r="Y350" s="156"/>
      <c r="Z350" s="156"/>
      <c r="AA350" s="156"/>
      <c r="AB350" s="156"/>
      <c r="AC350" s="156"/>
      <c r="AD350" s="156"/>
      <c r="AE350" s="156"/>
      <c r="AF350" s="156"/>
      <c r="AG350" s="156"/>
      <c r="AH350" s="156"/>
      <c r="AI350" s="156"/>
      <c r="AJ350" s="156"/>
      <c r="AK350" s="156"/>
      <c r="AL350" s="156"/>
      <c r="AM350" s="156"/>
      <c r="AN350" s="156"/>
      <c r="AO350" s="156"/>
      <c r="AP350" s="156"/>
      <c r="AQ350" s="156"/>
      <c r="AR350" s="156"/>
      <c r="AS350" s="156"/>
    </row>
    <row r="351" spans="15:45" ht="15.75" customHeight="1">
      <c r="O351" s="156"/>
      <c r="P351" s="156"/>
      <c r="Q351" s="156"/>
      <c r="R351" s="156"/>
      <c r="S351" s="156"/>
      <c r="T351" s="156"/>
      <c r="U351" s="156"/>
      <c r="V351" s="156"/>
      <c r="W351" s="156"/>
      <c r="X351" s="156"/>
      <c r="Y351" s="156"/>
      <c r="Z351" s="156"/>
      <c r="AA351" s="156"/>
      <c r="AB351" s="156"/>
      <c r="AC351" s="156"/>
      <c r="AD351" s="156"/>
      <c r="AE351" s="156"/>
      <c r="AF351" s="156"/>
      <c r="AG351" s="156"/>
      <c r="AH351" s="156"/>
      <c r="AI351" s="156"/>
      <c r="AJ351" s="156"/>
      <c r="AK351" s="156"/>
      <c r="AL351" s="156"/>
      <c r="AM351" s="156"/>
      <c r="AN351" s="156"/>
      <c r="AO351" s="156"/>
      <c r="AP351" s="156"/>
      <c r="AQ351" s="156"/>
      <c r="AR351" s="156"/>
      <c r="AS351" s="156"/>
    </row>
    <row r="352" spans="15:45" ht="15.75" customHeight="1">
      <c r="O352" s="156"/>
      <c r="P352" s="156"/>
      <c r="Q352" s="156"/>
      <c r="R352" s="156"/>
      <c r="S352" s="156"/>
      <c r="T352" s="156"/>
      <c r="U352" s="156"/>
      <c r="V352" s="156"/>
      <c r="W352" s="156"/>
      <c r="X352" s="156"/>
      <c r="Y352" s="156"/>
      <c r="Z352" s="156"/>
      <c r="AA352" s="156"/>
      <c r="AB352" s="156"/>
      <c r="AC352" s="156"/>
      <c r="AD352" s="156"/>
      <c r="AE352" s="156"/>
      <c r="AF352" s="156"/>
      <c r="AG352" s="156"/>
      <c r="AH352" s="156"/>
      <c r="AI352" s="156"/>
      <c r="AJ352" s="156"/>
      <c r="AK352" s="156"/>
      <c r="AL352" s="156"/>
      <c r="AM352" s="156"/>
      <c r="AN352" s="156"/>
      <c r="AO352" s="156"/>
      <c r="AP352" s="156"/>
      <c r="AQ352" s="156"/>
      <c r="AR352" s="156"/>
      <c r="AS352" s="156"/>
    </row>
    <row r="353" spans="15:45" ht="15.75" customHeight="1">
      <c r="O353" s="156"/>
      <c r="P353" s="156"/>
      <c r="Q353" s="156"/>
      <c r="R353" s="156"/>
      <c r="S353" s="156"/>
      <c r="T353" s="156"/>
      <c r="U353" s="156"/>
      <c r="V353" s="156"/>
      <c r="W353" s="156"/>
      <c r="X353" s="156"/>
      <c r="Y353" s="156"/>
      <c r="Z353" s="156"/>
      <c r="AA353" s="156"/>
      <c r="AB353" s="156"/>
      <c r="AC353" s="156"/>
      <c r="AD353" s="156"/>
      <c r="AE353" s="156"/>
      <c r="AF353" s="156"/>
      <c r="AG353" s="156"/>
      <c r="AH353" s="156"/>
      <c r="AI353" s="156"/>
      <c r="AJ353" s="156"/>
      <c r="AK353" s="156"/>
      <c r="AL353" s="156"/>
      <c r="AM353" s="156"/>
      <c r="AN353" s="156"/>
      <c r="AO353" s="156"/>
      <c r="AP353" s="156"/>
      <c r="AQ353" s="156"/>
      <c r="AR353" s="156"/>
      <c r="AS353" s="156"/>
    </row>
    <row r="354" spans="15:45" ht="15.75" customHeight="1">
      <c r="O354" s="156"/>
      <c r="P354" s="156"/>
      <c r="Q354" s="156"/>
      <c r="R354" s="156"/>
      <c r="S354" s="156"/>
      <c r="T354" s="156"/>
      <c r="U354" s="156"/>
      <c r="V354" s="156"/>
      <c r="W354" s="156"/>
      <c r="X354" s="156"/>
      <c r="Y354" s="156"/>
      <c r="Z354" s="156"/>
      <c r="AA354" s="156"/>
      <c r="AB354" s="156"/>
      <c r="AC354" s="156"/>
      <c r="AD354" s="156"/>
      <c r="AE354" s="156"/>
      <c r="AF354" s="156"/>
      <c r="AG354" s="156"/>
      <c r="AH354" s="156"/>
      <c r="AI354" s="156"/>
      <c r="AJ354" s="156"/>
      <c r="AK354" s="156"/>
      <c r="AL354" s="156"/>
      <c r="AM354" s="156"/>
      <c r="AN354" s="156"/>
      <c r="AO354" s="156"/>
      <c r="AP354" s="156"/>
      <c r="AQ354" s="156"/>
      <c r="AR354" s="156"/>
      <c r="AS354" s="156"/>
    </row>
    <row r="355" spans="15:45" ht="15.75" customHeight="1">
      <c r="O355" s="156"/>
      <c r="P355" s="156"/>
      <c r="Q355" s="156"/>
      <c r="R355" s="156"/>
      <c r="S355" s="156"/>
      <c r="T355" s="156"/>
      <c r="U355" s="156"/>
      <c r="V355" s="156"/>
      <c r="W355" s="156"/>
      <c r="X355" s="156"/>
      <c r="Y355" s="156"/>
      <c r="Z355" s="156"/>
      <c r="AA355" s="156"/>
      <c r="AB355" s="156"/>
      <c r="AC355" s="156"/>
      <c r="AD355" s="156"/>
      <c r="AE355" s="156"/>
      <c r="AF355" s="156"/>
      <c r="AG355" s="156"/>
      <c r="AH355" s="156"/>
      <c r="AI355" s="156"/>
      <c r="AJ355" s="156"/>
      <c r="AK355" s="156"/>
      <c r="AL355" s="156"/>
      <c r="AM355" s="156"/>
      <c r="AN355" s="156"/>
      <c r="AO355" s="156"/>
      <c r="AP355" s="156"/>
      <c r="AQ355" s="156"/>
      <c r="AR355" s="156"/>
      <c r="AS355" s="156"/>
    </row>
    <row r="356" spans="15:45" ht="15.75" customHeight="1">
      <c r="O356" s="156"/>
      <c r="P356" s="156"/>
      <c r="Q356" s="156"/>
      <c r="R356" s="156"/>
      <c r="S356" s="156"/>
      <c r="T356" s="156"/>
      <c r="U356" s="156"/>
      <c r="V356" s="156"/>
      <c r="W356" s="156"/>
      <c r="X356" s="156"/>
      <c r="Y356" s="156"/>
      <c r="Z356" s="156"/>
      <c r="AA356" s="156"/>
      <c r="AB356" s="156"/>
      <c r="AC356" s="156"/>
      <c r="AD356" s="156"/>
      <c r="AE356" s="156"/>
      <c r="AF356" s="156"/>
      <c r="AG356" s="156"/>
      <c r="AH356" s="156"/>
      <c r="AI356" s="156"/>
      <c r="AJ356" s="156"/>
      <c r="AK356" s="156"/>
      <c r="AL356" s="156"/>
      <c r="AM356" s="156"/>
      <c r="AN356" s="156"/>
      <c r="AO356" s="156"/>
      <c r="AP356" s="156"/>
      <c r="AQ356" s="156"/>
      <c r="AR356" s="156"/>
      <c r="AS356" s="156"/>
    </row>
    <row r="357" spans="15:45" ht="15.75" customHeight="1">
      <c r="O357" s="156"/>
      <c r="P357" s="156"/>
      <c r="Q357" s="156"/>
      <c r="R357" s="156"/>
      <c r="S357" s="156"/>
      <c r="T357" s="156"/>
      <c r="U357" s="156"/>
      <c r="V357" s="156"/>
      <c r="W357" s="156"/>
      <c r="X357" s="156"/>
      <c r="Y357" s="156"/>
      <c r="Z357" s="156"/>
      <c r="AA357" s="156"/>
      <c r="AB357" s="156"/>
      <c r="AC357" s="156"/>
      <c r="AD357" s="156"/>
      <c r="AE357" s="156"/>
      <c r="AF357" s="156"/>
      <c r="AG357" s="156"/>
      <c r="AH357" s="156"/>
      <c r="AI357" s="156"/>
      <c r="AJ357" s="156"/>
      <c r="AK357" s="156"/>
      <c r="AL357" s="156"/>
      <c r="AM357" s="156"/>
      <c r="AN357" s="156"/>
      <c r="AO357" s="156"/>
      <c r="AP357" s="156"/>
      <c r="AQ357" s="156"/>
      <c r="AR357" s="156"/>
      <c r="AS357" s="156"/>
    </row>
    <row r="358" spans="15:45" ht="15.75" customHeight="1">
      <c r="O358" s="156"/>
      <c r="P358" s="156"/>
      <c r="Q358" s="156"/>
      <c r="R358" s="156"/>
      <c r="S358" s="156"/>
      <c r="T358" s="156"/>
      <c r="U358" s="156"/>
      <c r="V358" s="156"/>
      <c r="W358" s="156"/>
      <c r="X358" s="156"/>
      <c r="Y358" s="156"/>
      <c r="Z358" s="156"/>
      <c r="AA358" s="156"/>
      <c r="AB358" s="156"/>
      <c r="AC358" s="156"/>
      <c r="AD358" s="156"/>
      <c r="AE358" s="156"/>
      <c r="AF358" s="156"/>
      <c r="AG358" s="156"/>
      <c r="AH358" s="156"/>
      <c r="AI358" s="156"/>
      <c r="AJ358" s="156"/>
      <c r="AK358" s="156"/>
      <c r="AL358" s="156"/>
      <c r="AM358" s="156"/>
      <c r="AN358" s="156"/>
      <c r="AO358" s="156"/>
      <c r="AP358" s="156"/>
      <c r="AQ358" s="156"/>
      <c r="AR358" s="156"/>
      <c r="AS358" s="156"/>
    </row>
    <row r="359" spans="15:45" ht="15.75" customHeight="1">
      <c r="O359" s="156"/>
      <c r="P359" s="156"/>
      <c r="Q359" s="156"/>
      <c r="R359" s="156"/>
      <c r="S359" s="156"/>
      <c r="T359" s="156"/>
      <c r="U359" s="156"/>
      <c r="V359" s="156"/>
      <c r="W359" s="156"/>
      <c r="X359" s="156"/>
      <c r="Y359" s="156"/>
      <c r="Z359" s="156"/>
      <c r="AA359" s="156"/>
      <c r="AB359" s="156"/>
      <c r="AC359" s="156"/>
      <c r="AD359" s="156"/>
      <c r="AE359" s="156"/>
      <c r="AF359" s="156"/>
      <c r="AG359" s="156"/>
      <c r="AH359" s="156"/>
      <c r="AI359" s="156"/>
      <c r="AJ359" s="156"/>
      <c r="AK359" s="156"/>
      <c r="AL359" s="156"/>
      <c r="AM359" s="156"/>
      <c r="AN359" s="156"/>
      <c r="AO359" s="156"/>
      <c r="AP359" s="156"/>
      <c r="AQ359" s="156"/>
      <c r="AR359" s="156"/>
      <c r="AS359" s="156"/>
    </row>
    <row r="360" spans="15:45" ht="15.75" customHeight="1">
      <c r="O360" s="156"/>
      <c r="P360" s="156"/>
      <c r="Q360" s="156"/>
      <c r="R360" s="156"/>
      <c r="S360" s="156"/>
      <c r="T360" s="156"/>
      <c r="U360" s="156"/>
      <c r="V360" s="156"/>
      <c r="W360" s="156"/>
      <c r="X360" s="156"/>
      <c r="Y360" s="156"/>
      <c r="Z360" s="156"/>
      <c r="AA360" s="156"/>
      <c r="AB360" s="156"/>
      <c r="AC360" s="156"/>
      <c r="AD360" s="156"/>
      <c r="AE360" s="156"/>
      <c r="AF360" s="156"/>
      <c r="AG360" s="156"/>
      <c r="AH360" s="156"/>
      <c r="AI360" s="156"/>
      <c r="AJ360" s="156"/>
      <c r="AK360" s="156"/>
      <c r="AL360" s="156"/>
      <c r="AM360" s="156"/>
      <c r="AN360" s="156"/>
      <c r="AO360" s="156"/>
      <c r="AP360" s="156"/>
      <c r="AQ360" s="156"/>
      <c r="AR360" s="156"/>
      <c r="AS360" s="156"/>
    </row>
    <row r="361" spans="15:45" ht="15.75" customHeight="1">
      <c r="O361" s="156"/>
      <c r="P361" s="156"/>
      <c r="Q361" s="156"/>
      <c r="R361" s="156"/>
      <c r="S361" s="156"/>
      <c r="T361" s="156"/>
      <c r="U361" s="156"/>
      <c r="V361" s="156"/>
      <c r="W361" s="156"/>
      <c r="X361" s="156"/>
      <c r="Y361" s="156"/>
      <c r="Z361" s="156"/>
      <c r="AA361" s="156"/>
      <c r="AB361" s="156"/>
      <c r="AC361" s="156"/>
      <c r="AD361" s="156"/>
      <c r="AE361" s="156"/>
      <c r="AF361" s="156"/>
      <c r="AG361" s="156"/>
      <c r="AH361" s="156"/>
      <c r="AI361" s="156"/>
      <c r="AJ361" s="156"/>
      <c r="AK361" s="156"/>
      <c r="AL361" s="156"/>
      <c r="AM361" s="156"/>
      <c r="AN361" s="156"/>
      <c r="AO361" s="156"/>
      <c r="AP361" s="156"/>
      <c r="AQ361" s="156"/>
      <c r="AR361" s="156"/>
      <c r="AS361" s="156"/>
    </row>
    <row r="362" spans="15:45" ht="15.75" customHeight="1">
      <c r="O362" s="156"/>
      <c r="P362" s="156"/>
      <c r="Q362" s="156"/>
      <c r="R362" s="156"/>
      <c r="S362" s="156"/>
      <c r="T362" s="156"/>
      <c r="U362" s="156"/>
      <c r="V362" s="156"/>
      <c r="W362" s="156"/>
      <c r="X362" s="156"/>
      <c r="Y362" s="156"/>
      <c r="Z362" s="156"/>
      <c r="AA362" s="156"/>
      <c r="AB362" s="156"/>
      <c r="AC362" s="156"/>
      <c r="AD362" s="156"/>
      <c r="AE362" s="156"/>
      <c r="AF362" s="156"/>
      <c r="AG362" s="156"/>
      <c r="AH362" s="156"/>
      <c r="AI362" s="156"/>
      <c r="AJ362" s="156"/>
      <c r="AK362" s="156"/>
      <c r="AL362" s="156"/>
      <c r="AM362" s="156"/>
      <c r="AN362" s="156"/>
      <c r="AO362" s="156"/>
      <c r="AP362" s="156"/>
      <c r="AQ362" s="156"/>
      <c r="AR362" s="156"/>
      <c r="AS362" s="156"/>
    </row>
    <row r="363" spans="15:45" ht="15.75" customHeight="1">
      <c r="O363" s="156"/>
      <c r="P363" s="156"/>
      <c r="Q363" s="156"/>
      <c r="R363" s="156"/>
      <c r="S363" s="156"/>
      <c r="T363" s="156"/>
      <c r="U363" s="156"/>
      <c r="V363" s="156"/>
      <c r="W363" s="156"/>
      <c r="X363" s="156"/>
      <c r="Y363" s="156"/>
      <c r="Z363" s="156"/>
      <c r="AA363" s="156"/>
      <c r="AB363" s="156"/>
      <c r="AC363" s="156"/>
      <c r="AD363" s="156"/>
      <c r="AE363" s="156"/>
      <c r="AF363" s="156"/>
      <c r="AG363" s="156"/>
      <c r="AH363" s="156"/>
      <c r="AI363" s="156"/>
      <c r="AJ363" s="156"/>
      <c r="AK363" s="156"/>
      <c r="AL363" s="156"/>
      <c r="AM363" s="156"/>
      <c r="AN363" s="156"/>
      <c r="AO363" s="156"/>
      <c r="AP363" s="156"/>
      <c r="AQ363" s="156"/>
      <c r="AR363" s="156"/>
      <c r="AS363" s="156"/>
    </row>
    <row r="364" spans="15:45" ht="15.75" customHeight="1">
      <c r="O364" s="156"/>
      <c r="P364" s="156"/>
      <c r="Q364" s="156"/>
      <c r="R364" s="156"/>
      <c r="S364" s="156"/>
      <c r="T364" s="156"/>
      <c r="U364" s="156"/>
      <c r="V364" s="156"/>
      <c r="W364" s="156"/>
      <c r="X364" s="156"/>
      <c r="Y364" s="156"/>
      <c r="Z364" s="156"/>
      <c r="AA364" s="156"/>
      <c r="AB364" s="156"/>
      <c r="AC364" s="156"/>
      <c r="AD364" s="156"/>
      <c r="AE364" s="156"/>
      <c r="AF364" s="156"/>
      <c r="AG364" s="156"/>
      <c r="AH364" s="156"/>
      <c r="AI364" s="156"/>
      <c r="AJ364" s="156"/>
      <c r="AK364" s="156"/>
      <c r="AL364" s="156"/>
      <c r="AM364" s="156"/>
      <c r="AN364" s="156"/>
      <c r="AO364" s="156"/>
      <c r="AP364" s="156"/>
      <c r="AQ364" s="156"/>
      <c r="AR364" s="156"/>
      <c r="AS364" s="156"/>
    </row>
    <row r="365" spans="15:45" ht="15.75" customHeight="1">
      <c r="O365" s="156"/>
      <c r="P365" s="156"/>
      <c r="Q365" s="156"/>
      <c r="R365" s="156"/>
      <c r="S365" s="156"/>
      <c r="T365" s="156"/>
      <c r="U365" s="156"/>
      <c r="V365" s="156"/>
      <c r="W365" s="156"/>
      <c r="X365" s="156"/>
      <c r="Y365" s="156"/>
      <c r="Z365" s="156"/>
      <c r="AA365" s="156"/>
      <c r="AB365" s="156"/>
      <c r="AC365" s="156"/>
      <c r="AD365" s="156"/>
      <c r="AE365" s="156"/>
      <c r="AF365" s="156"/>
      <c r="AG365" s="156"/>
      <c r="AH365" s="156"/>
      <c r="AI365" s="156"/>
      <c r="AJ365" s="156"/>
      <c r="AK365" s="156"/>
      <c r="AL365" s="156"/>
      <c r="AM365" s="156"/>
      <c r="AN365" s="156"/>
      <c r="AO365" s="156"/>
      <c r="AP365" s="156"/>
      <c r="AQ365" s="156"/>
      <c r="AR365" s="156"/>
      <c r="AS365" s="156"/>
    </row>
    <row r="366" spans="15:45" ht="15.75" customHeight="1">
      <c r="O366" s="156"/>
      <c r="P366" s="156"/>
      <c r="Q366" s="156"/>
      <c r="R366" s="156"/>
      <c r="S366" s="156"/>
      <c r="T366" s="156"/>
      <c r="U366" s="156"/>
      <c r="V366" s="156"/>
      <c r="W366" s="156"/>
      <c r="X366" s="156"/>
      <c r="Y366" s="156"/>
      <c r="Z366" s="156"/>
      <c r="AA366" s="156"/>
      <c r="AB366" s="156"/>
      <c r="AC366" s="156"/>
      <c r="AD366" s="156"/>
      <c r="AE366" s="156"/>
      <c r="AF366" s="156"/>
      <c r="AG366" s="156"/>
      <c r="AH366" s="156"/>
      <c r="AI366" s="156"/>
      <c r="AJ366" s="156"/>
      <c r="AK366" s="156"/>
      <c r="AL366" s="156"/>
      <c r="AM366" s="156"/>
      <c r="AN366" s="156"/>
      <c r="AO366" s="156"/>
      <c r="AP366" s="156"/>
      <c r="AQ366" s="156"/>
      <c r="AR366" s="156"/>
      <c r="AS366" s="156"/>
    </row>
    <row r="367" spans="15:45" ht="15.75" customHeight="1">
      <c r="O367" s="156"/>
      <c r="P367" s="156"/>
      <c r="Q367" s="156"/>
      <c r="R367" s="156"/>
      <c r="S367" s="156"/>
      <c r="T367" s="156"/>
      <c r="U367" s="156"/>
      <c r="V367" s="156"/>
      <c r="W367" s="156"/>
      <c r="X367" s="156"/>
      <c r="Y367" s="156"/>
      <c r="Z367" s="156"/>
      <c r="AA367" s="156"/>
      <c r="AB367" s="156"/>
      <c r="AC367" s="156"/>
      <c r="AD367" s="156"/>
      <c r="AE367" s="156"/>
      <c r="AF367" s="156"/>
      <c r="AG367" s="156"/>
      <c r="AH367" s="156"/>
      <c r="AI367" s="156"/>
      <c r="AJ367" s="156"/>
      <c r="AK367" s="156"/>
      <c r="AL367" s="156"/>
      <c r="AM367" s="156"/>
      <c r="AN367" s="156"/>
      <c r="AO367" s="156"/>
      <c r="AP367" s="156"/>
      <c r="AQ367" s="156"/>
      <c r="AR367" s="156"/>
      <c r="AS367" s="156"/>
    </row>
    <row r="368" spans="15:45" ht="15.75" customHeight="1">
      <c r="O368" s="156"/>
      <c r="P368" s="156"/>
      <c r="Q368" s="156"/>
      <c r="R368" s="156"/>
      <c r="S368" s="156"/>
      <c r="T368" s="156"/>
      <c r="U368" s="156"/>
      <c r="V368" s="156"/>
      <c r="W368" s="156"/>
      <c r="X368" s="156"/>
      <c r="Y368" s="156"/>
      <c r="Z368" s="156"/>
      <c r="AA368" s="156"/>
      <c r="AB368" s="156"/>
      <c r="AC368" s="156"/>
      <c r="AD368" s="156"/>
      <c r="AE368" s="156"/>
      <c r="AF368" s="156"/>
      <c r="AG368" s="156"/>
      <c r="AH368" s="156"/>
      <c r="AI368" s="156"/>
      <c r="AJ368" s="156"/>
      <c r="AK368" s="156"/>
      <c r="AL368" s="156"/>
      <c r="AM368" s="156"/>
      <c r="AN368" s="156"/>
      <c r="AO368" s="156"/>
      <c r="AP368" s="156"/>
      <c r="AQ368" s="156"/>
      <c r="AR368" s="156"/>
      <c r="AS368" s="156"/>
    </row>
    <row r="369" spans="15:45" ht="15.75" customHeight="1">
      <c r="O369" s="156"/>
      <c r="P369" s="156"/>
      <c r="Q369" s="156"/>
      <c r="R369" s="156"/>
      <c r="S369" s="156"/>
      <c r="T369" s="156"/>
      <c r="U369" s="156"/>
      <c r="V369" s="156"/>
      <c r="W369" s="156"/>
      <c r="X369" s="156"/>
      <c r="Y369" s="156"/>
      <c r="Z369" s="156"/>
      <c r="AA369" s="156"/>
      <c r="AB369" s="156"/>
      <c r="AC369" s="156"/>
      <c r="AD369" s="156"/>
      <c r="AE369" s="156"/>
      <c r="AF369" s="156"/>
      <c r="AG369" s="156"/>
      <c r="AH369" s="156"/>
      <c r="AI369" s="156"/>
      <c r="AJ369" s="156"/>
      <c r="AK369" s="156"/>
      <c r="AL369" s="156"/>
      <c r="AM369" s="156"/>
      <c r="AN369" s="156"/>
      <c r="AO369" s="156"/>
      <c r="AP369" s="156"/>
      <c r="AQ369" s="156"/>
      <c r="AR369" s="156"/>
      <c r="AS369" s="156"/>
    </row>
    <row r="370" spans="15:45" ht="15.75" customHeight="1">
      <c r="O370" s="156"/>
      <c r="P370" s="156"/>
      <c r="Q370" s="156"/>
      <c r="R370" s="156"/>
      <c r="S370" s="156"/>
      <c r="T370" s="156"/>
      <c r="U370" s="156"/>
      <c r="V370" s="156"/>
      <c r="W370" s="156"/>
      <c r="X370" s="156"/>
      <c r="Y370" s="156"/>
      <c r="Z370" s="156"/>
      <c r="AA370" s="156"/>
      <c r="AB370" s="156"/>
      <c r="AC370" s="156"/>
      <c r="AD370" s="156"/>
      <c r="AE370" s="156"/>
      <c r="AF370" s="156"/>
      <c r="AG370" s="156"/>
      <c r="AH370" s="156"/>
      <c r="AI370" s="156"/>
      <c r="AJ370" s="156"/>
      <c r="AK370" s="156"/>
      <c r="AL370" s="156"/>
      <c r="AM370" s="156"/>
      <c r="AN370" s="156"/>
      <c r="AO370" s="156"/>
      <c r="AP370" s="156"/>
      <c r="AQ370" s="156"/>
      <c r="AR370" s="156"/>
      <c r="AS370" s="156"/>
    </row>
    <row r="371" spans="15:45" ht="15.75" customHeight="1">
      <c r="O371" s="156"/>
      <c r="P371" s="156"/>
      <c r="Q371" s="156"/>
      <c r="R371" s="156"/>
      <c r="S371" s="156"/>
      <c r="T371" s="156"/>
      <c r="U371" s="156"/>
      <c r="V371" s="156"/>
      <c r="W371" s="156"/>
      <c r="X371" s="156"/>
      <c r="Y371" s="156"/>
      <c r="Z371" s="156"/>
      <c r="AA371" s="156"/>
      <c r="AB371" s="156"/>
      <c r="AC371" s="156"/>
      <c r="AD371" s="156"/>
      <c r="AE371" s="156"/>
      <c r="AF371" s="156"/>
      <c r="AG371" s="156"/>
      <c r="AH371" s="156"/>
      <c r="AI371" s="156"/>
      <c r="AJ371" s="156"/>
      <c r="AK371" s="156"/>
      <c r="AL371" s="156"/>
      <c r="AM371" s="156"/>
      <c r="AN371" s="156"/>
      <c r="AO371" s="156"/>
      <c r="AP371" s="156"/>
      <c r="AQ371" s="156"/>
      <c r="AR371" s="156"/>
      <c r="AS371" s="156"/>
    </row>
    <row r="372" spans="15:45" ht="15.75" customHeight="1">
      <c r="O372" s="156"/>
      <c r="P372" s="156"/>
      <c r="Q372" s="156"/>
      <c r="R372" s="156"/>
      <c r="S372" s="156"/>
      <c r="T372" s="156"/>
      <c r="U372" s="156"/>
      <c r="V372" s="156"/>
      <c r="W372" s="156"/>
      <c r="X372" s="156"/>
      <c r="Y372" s="156"/>
      <c r="Z372" s="156"/>
      <c r="AA372" s="156"/>
      <c r="AB372" s="156"/>
      <c r="AC372" s="156"/>
      <c r="AD372" s="156"/>
      <c r="AE372" s="156"/>
      <c r="AF372" s="156"/>
      <c r="AG372" s="156"/>
      <c r="AH372" s="156"/>
      <c r="AI372" s="156"/>
      <c r="AJ372" s="156"/>
      <c r="AK372" s="156"/>
      <c r="AL372" s="156"/>
      <c r="AM372" s="156"/>
      <c r="AN372" s="156"/>
      <c r="AO372" s="156"/>
      <c r="AP372" s="156"/>
      <c r="AQ372" s="156"/>
      <c r="AR372" s="156"/>
      <c r="AS372" s="156"/>
    </row>
    <row r="373" spans="15:45" ht="15.75" customHeight="1">
      <c r="O373" s="156"/>
      <c r="P373" s="156"/>
      <c r="Q373" s="156"/>
      <c r="R373" s="156"/>
      <c r="S373" s="156"/>
      <c r="T373" s="156"/>
      <c r="U373" s="156"/>
      <c r="V373" s="156"/>
      <c r="W373" s="156"/>
      <c r="X373" s="156"/>
      <c r="Y373" s="156"/>
      <c r="Z373" s="156"/>
      <c r="AA373" s="156"/>
      <c r="AB373" s="156"/>
      <c r="AC373" s="156"/>
      <c r="AD373" s="156"/>
      <c r="AE373" s="156"/>
      <c r="AF373" s="156"/>
      <c r="AG373" s="156"/>
      <c r="AH373" s="156"/>
      <c r="AI373" s="156"/>
      <c r="AJ373" s="156"/>
      <c r="AK373" s="156"/>
      <c r="AL373" s="156"/>
      <c r="AM373" s="156"/>
      <c r="AN373" s="156"/>
      <c r="AO373" s="156"/>
      <c r="AP373" s="156"/>
      <c r="AQ373" s="156"/>
      <c r="AR373" s="156"/>
      <c r="AS373" s="156"/>
    </row>
    <row r="374" spans="15:45" ht="15.75" customHeight="1">
      <c r="O374" s="156"/>
      <c r="P374" s="156"/>
      <c r="Q374" s="156"/>
      <c r="R374" s="156"/>
      <c r="S374" s="156"/>
      <c r="T374" s="156"/>
      <c r="U374" s="156"/>
      <c r="V374" s="156"/>
      <c r="W374" s="156"/>
      <c r="X374" s="156"/>
      <c r="Y374" s="156"/>
      <c r="Z374" s="156"/>
      <c r="AA374" s="156"/>
      <c r="AB374" s="156"/>
      <c r="AC374" s="156"/>
      <c r="AD374" s="156"/>
      <c r="AE374" s="156"/>
      <c r="AF374" s="156"/>
      <c r="AG374" s="156"/>
      <c r="AH374" s="156"/>
      <c r="AI374" s="156"/>
      <c r="AJ374" s="156"/>
      <c r="AK374" s="156"/>
      <c r="AL374" s="156"/>
      <c r="AM374" s="156"/>
      <c r="AN374" s="156"/>
      <c r="AO374" s="156"/>
      <c r="AP374" s="156"/>
      <c r="AQ374" s="156"/>
      <c r="AR374" s="156"/>
      <c r="AS374" s="156"/>
    </row>
    <row r="375" spans="15:45" ht="15.75" customHeight="1">
      <c r="O375" s="156"/>
      <c r="P375" s="156"/>
      <c r="Q375" s="156"/>
      <c r="R375" s="156"/>
      <c r="S375" s="156"/>
      <c r="T375" s="156"/>
      <c r="U375" s="156"/>
      <c r="V375" s="156"/>
      <c r="W375" s="156"/>
      <c r="X375" s="156"/>
      <c r="Y375" s="156"/>
      <c r="Z375" s="156"/>
      <c r="AA375" s="156"/>
      <c r="AB375" s="156"/>
      <c r="AC375" s="156"/>
      <c r="AD375" s="156"/>
      <c r="AE375" s="156"/>
      <c r="AF375" s="156"/>
      <c r="AG375" s="156"/>
      <c r="AH375" s="156"/>
      <c r="AI375" s="156"/>
      <c r="AJ375" s="156"/>
      <c r="AK375" s="156"/>
      <c r="AL375" s="156"/>
      <c r="AM375" s="156"/>
      <c r="AN375" s="156"/>
      <c r="AO375" s="156"/>
      <c r="AP375" s="156"/>
      <c r="AQ375" s="156"/>
      <c r="AR375" s="156"/>
      <c r="AS375" s="156"/>
    </row>
    <row r="376" spans="15:45" ht="15.75" customHeight="1">
      <c r="O376" s="156"/>
      <c r="P376" s="156"/>
      <c r="Q376" s="156"/>
      <c r="R376" s="156"/>
      <c r="S376" s="156"/>
      <c r="T376" s="156"/>
      <c r="U376" s="156"/>
      <c r="V376" s="156"/>
      <c r="W376" s="156"/>
      <c r="X376" s="156"/>
      <c r="Y376" s="156"/>
      <c r="Z376" s="156"/>
      <c r="AA376" s="156"/>
      <c r="AB376" s="156"/>
      <c r="AC376" s="156"/>
      <c r="AD376" s="156"/>
      <c r="AE376" s="156"/>
      <c r="AF376" s="156"/>
      <c r="AG376" s="156"/>
      <c r="AH376" s="156"/>
      <c r="AI376" s="156"/>
      <c r="AJ376" s="156"/>
      <c r="AK376" s="156"/>
      <c r="AL376" s="156"/>
      <c r="AM376" s="156"/>
      <c r="AN376" s="156"/>
      <c r="AO376" s="156"/>
      <c r="AP376" s="156"/>
      <c r="AQ376" s="156"/>
      <c r="AR376" s="156"/>
      <c r="AS376" s="156"/>
    </row>
    <row r="377" spans="15:45" ht="15.75" customHeight="1">
      <c r="O377" s="156"/>
      <c r="P377" s="156"/>
      <c r="Q377" s="156"/>
      <c r="R377" s="156"/>
      <c r="S377" s="156"/>
      <c r="T377" s="156"/>
      <c r="U377" s="156"/>
      <c r="V377" s="156"/>
      <c r="W377" s="156"/>
      <c r="X377" s="156"/>
      <c r="Y377" s="156"/>
      <c r="Z377" s="156"/>
      <c r="AA377" s="156"/>
      <c r="AB377" s="156"/>
      <c r="AC377" s="156"/>
      <c r="AD377" s="156"/>
      <c r="AE377" s="156"/>
      <c r="AF377" s="156"/>
      <c r="AG377" s="156"/>
      <c r="AH377" s="156"/>
      <c r="AI377" s="156"/>
      <c r="AJ377" s="156"/>
      <c r="AK377" s="156"/>
      <c r="AL377" s="156"/>
      <c r="AM377" s="156"/>
      <c r="AN377" s="156"/>
      <c r="AO377" s="156"/>
      <c r="AP377" s="156"/>
      <c r="AQ377" s="156"/>
      <c r="AR377" s="156"/>
      <c r="AS377" s="156"/>
    </row>
    <row r="378" spans="15:45" ht="15.75" customHeight="1">
      <c r="O378" s="156"/>
      <c r="P378" s="156"/>
      <c r="Q378" s="156"/>
      <c r="R378" s="156"/>
      <c r="S378" s="156"/>
      <c r="T378" s="156"/>
      <c r="U378" s="156"/>
      <c r="V378" s="156"/>
      <c r="W378" s="156"/>
      <c r="X378" s="156"/>
      <c r="Y378" s="156"/>
      <c r="Z378" s="156"/>
      <c r="AA378" s="156"/>
      <c r="AB378" s="156"/>
      <c r="AC378" s="156"/>
      <c r="AD378" s="156"/>
      <c r="AE378" s="156"/>
      <c r="AF378" s="156"/>
      <c r="AG378" s="156"/>
      <c r="AH378" s="156"/>
      <c r="AI378" s="156"/>
      <c r="AJ378" s="156"/>
      <c r="AK378" s="156"/>
      <c r="AL378" s="156"/>
      <c r="AM378" s="156"/>
      <c r="AN378" s="156"/>
      <c r="AO378" s="156"/>
      <c r="AP378" s="156"/>
      <c r="AQ378" s="156"/>
      <c r="AR378" s="156"/>
      <c r="AS378" s="156"/>
    </row>
    <row r="379" spans="15:45" ht="15.75" customHeight="1">
      <c r="O379" s="156"/>
      <c r="P379" s="156"/>
      <c r="Q379" s="156"/>
      <c r="R379" s="156"/>
      <c r="S379" s="156"/>
      <c r="T379" s="156"/>
      <c r="U379" s="156"/>
      <c r="V379" s="156"/>
      <c r="W379" s="156"/>
      <c r="X379" s="156"/>
      <c r="Y379" s="156"/>
      <c r="Z379" s="156"/>
      <c r="AA379" s="156"/>
      <c r="AB379" s="156"/>
      <c r="AC379" s="156"/>
      <c r="AD379" s="156"/>
      <c r="AE379" s="156"/>
      <c r="AF379" s="156"/>
      <c r="AG379" s="156"/>
      <c r="AH379" s="156"/>
      <c r="AI379" s="156"/>
      <c r="AJ379" s="156"/>
      <c r="AK379" s="156"/>
      <c r="AL379" s="156"/>
      <c r="AM379" s="156"/>
      <c r="AN379" s="156"/>
      <c r="AO379" s="156"/>
      <c r="AP379" s="156"/>
      <c r="AQ379" s="156"/>
      <c r="AR379" s="156"/>
      <c r="AS379" s="156"/>
    </row>
    <row r="380" spans="15:45" ht="15.75" customHeight="1">
      <c r="O380" s="156"/>
      <c r="P380" s="156"/>
      <c r="Q380" s="156"/>
      <c r="R380" s="156"/>
      <c r="S380" s="156"/>
      <c r="T380" s="156"/>
      <c r="U380" s="156"/>
      <c r="V380" s="156"/>
      <c r="W380" s="156"/>
      <c r="X380" s="156"/>
      <c r="Y380" s="156"/>
      <c r="Z380" s="156"/>
      <c r="AA380" s="156"/>
      <c r="AB380" s="156"/>
      <c r="AC380" s="156"/>
      <c r="AD380" s="156"/>
      <c r="AE380" s="156"/>
      <c r="AF380" s="156"/>
      <c r="AG380" s="156"/>
      <c r="AH380" s="156"/>
      <c r="AI380" s="156"/>
      <c r="AJ380" s="156"/>
      <c r="AK380" s="156"/>
      <c r="AL380" s="156"/>
      <c r="AM380" s="156"/>
      <c r="AN380" s="156"/>
      <c r="AO380" s="156"/>
      <c r="AP380" s="156"/>
      <c r="AQ380" s="156"/>
      <c r="AR380" s="156"/>
      <c r="AS380" s="156"/>
    </row>
    <row r="381" spans="15:45" ht="15.75" customHeight="1">
      <c r="O381" s="156"/>
      <c r="P381" s="156"/>
      <c r="Q381" s="156"/>
      <c r="R381" s="156"/>
      <c r="S381" s="156"/>
      <c r="T381" s="156"/>
      <c r="U381" s="156"/>
      <c r="V381" s="156"/>
      <c r="W381" s="156"/>
      <c r="X381" s="156"/>
      <c r="Y381" s="156"/>
      <c r="Z381" s="156"/>
      <c r="AA381" s="156"/>
      <c r="AB381" s="156"/>
      <c r="AC381" s="156"/>
      <c r="AD381" s="156"/>
      <c r="AE381" s="156"/>
      <c r="AF381" s="156"/>
      <c r="AG381" s="156"/>
      <c r="AH381" s="156"/>
      <c r="AI381" s="156"/>
      <c r="AJ381" s="156"/>
      <c r="AK381" s="156"/>
      <c r="AL381" s="156"/>
      <c r="AM381" s="156"/>
      <c r="AN381" s="156"/>
      <c r="AO381" s="156"/>
      <c r="AP381" s="156"/>
      <c r="AQ381" s="156"/>
      <c r="AR381" s="156"/>
      <c r="AS381" s="156"/>
    </row>
    <row r="382" spans="15:45" ht="15.75" customHeight="1">
      <c r="O382" s="156"/>
      <c r="P382" s="156"/>
      <c r="Q382" s="156"/>
      <c r="R382" s="156"/>
      <c r="S382" s="156"/>
      <c r="T382" s="156"/>
      <c r="U382" s="156"/>
      <c r="V382" s="156"/>
      <c r="W382" s="156"/>
      <c r="X382" s="156"/>
      <c r="Y382" s="156"/>
      <c r="Z382" s="156"/>
      <c r="AA382" s="156"/>
      <c r="AB382" s="156"/>
      <c r="AC382" s="156"/>
      <c r="AD382" s="156"/>
      <c r="AE382" s="156"/>
      <c r="AF382" s="156"/>
      <c r="AG382" s="156"/>
      <c r="AH382" s="156"/>
      <c r="AI382" s="156"/>
      <c r="AJ382" s="156"/>
      <c r="AK382" s="156"/>
      <c r="AL382" s="156"/>
      <c r="AM382" s="156"/>
      <c r="AN382" s="156"/>
      <c r="AO382" s="156"/>
      <c r="AP382" s="156"/>
      <c r="AQ382" s="156"/>
      <c r="AR382" s="156"/>
      <c r="AS382" s="156"/>
    </row>
    <row r="383" spans="15:45" ht="15.75" customHeight="1">
      <c r="O383" s="156"/>
      <c r="P383" s="156"/>
      <c r="Q383" s="156"/>
      <c r="R383" s="156"/>
      <c r="S383" s="156"/>
      <c r="T383" s="156"/>
      <c r="U383" s="156"/>
      <c r="V383" s="156"/>
      <c r="W383" s="156"/>
      <c r="X383" s="156"/>
      <c r="Y383" s="156"/>
      <c r="Z383" s="156"/>
      <c r="AA383" s="156"/>
      <c r="AB383" s="156"/>
      <c r="AC383" s="156"/>
      <c r="AD383" s="156"/>
      <c r="AE383" s="156"/>
      <c r="AF383" s="156"/>
      <c r="AG383" s="156"/>
      <c r="AH383" s="156"/>
      <c r="AI383" s="156"/>
      <c r="AJ383" s="156"/>
      <c r="AK383" s="156"/>
      <c r="AL383" s="156"/>
      <c r="AM383" s="156"/>
      <c r="AN383" s="156"/>
      <c r="AO383" s="156"/>
      <c r="AP383" s="156"/>
      <c r="AQ383" s="156"/>
      <c r="AR383" s="156"/>
      <c r="AS383" s="156"/>
    </row>
    <row r="384" spans="15:45" ht="15.75" customHeight="1">
      <c r="O384" s="156"/>
      <c r="P384" s="156"/>
      <c r="Q384" s="156"/>
      <c r="R384" s="156"/>
      <c r="S384" s="156"/>
      <c r="T384" s="156"/>
      <c r="U384" s="156"/>
      <c r="V384" s="156"/>
      <c r="W384" s="156"/>
      <c r="X384" s="156"/>
      <c r="Y384" s="156"/>
      <c r="Z384" s="156"/>
      <c r="AA384" s="156"/>
      <c r="AB384" s="156"/>
      <c r="AC384" s="156"/>
      <c r="AD384" s="156"/>
      <c r="AE384" s="156"/>
      <c r="AF384" s="156"/>
      <c r="AG384" s="156"/>
      <c r="AH384" s="156"/>
      <c r="AI384" s="156"/>
      <c r="AJ384" s="156"/>
      <c r="AK384" s="156"/>
      <c r="AL384" s="156"/>
      <c r="AM384" s="156"/>
      <c r="AN384" s="156"/>
      <c r="AO384" s="156"/>
      <c r="AP384" s="156"/>
      <c r="AQ384" s="156"/>
      <c r="AR384" s="156"/>
      <c r="AS384" s="156"/>
    </row>
    <row r="385" spans="15:45" ht="15.75" customHeight="1">
      <c r="O385" s="156"/>
      <c r="P385" s="156"/>
      <c r="Q385" s="156"/>
      <c r="R385" s="156"/>
      <c r="S385" s="156"/>
      <c r="T385" s="156"/>
      <c r="U385" s="156"/>
      <c r="V385" s="156"/>
      <c r="W385" s="156"/>
      <c r="X385" s="156"/>
      <c r="Y385" s="156"/>
      <c r="Z385" s="156"/>
      <c r="AA385" s="156"/>
      <c r="AB385" s="156"/>
      <c r="AC385" s="156"/>
      <c r="AD385" s="156"/>
      <c r="AE385" s="156"/>
      <c r="AF385" s="156"/>
      <c r="AG385" s="156"/>
      <c r="AH385" s="156"/>
      <c r="AI385" s="156"/>
      <c r="AJ385" s="156"/>
      <c r="AK385" s="156"/>
      <c r="AL385" s="156"/>
      <c r="AM385" s="156"/>
      <c r="AN385" s="156"/>
      <c r="AO385" s="156"/>
      <c r="AP385" s="156"/>
      <c r="AQ385" s="156"/>
      <c r="AR385" s="156"/>
      <c r="AS385" s="156"/>
    </row>
    <row r="386" spans="15:45" ht="15.75" customHeight="1">
      <c r="O386" s="156"/>
      <c r="P386" s="156"/>
      <c r="Q386" s="156"/>
      <c r="R386" s="156"/>
      <c r="S386" s="156"/>
      <c r="T386" s="156"/>
      <c r="U386" s="156"/>
      <c r="V386" s="156"/>
      <c r="W386" s="156"/>
      <c r="X386" s="156"/>
      <c r="Y386" s="156"/>
      <c r="Z386" s="156"/>
      <c r="AA386" s="156"/>
      <c r="AB386" s="156"/>
      <c r="AC386" s="156"/>
      <c r="AD386" s="156"/>
      <c r="AE386" s="156"/>
      <c r="AF386" s="156"/>
      <c r="AG386" s="156"/>
      <c r="AH386" s="156"/>
      <c r="AI386" s="156"/>
      <c r="AJ386" s="156"/>
      <c r="AK386" s="156"/>
      <c r="AL386" s="156"/>
      <c r="AM386" s="156"/>
      <c r="AN386" s="156"/>
      <c r="AO386" s="156"/>
      <c r="AP386" s="156"/>
      <c r="AQ386" s="156"/>
      <c r="AR386" s="156"/>
      <c r="AS386" s="156"/>
    </row>
    <row r="387" spans="15:45" ht="15.75" customHeight="1">
      <c r="O387" s="156"/>
      <c r="P387" s="156"/>
      <c r="Q387" s="156"/>
      <c r="R387" s="156"/>
      <c r="S387" s="156"/>
      <c r="T387" s="156"/>
      <c r="U387" s="156"/>
      <c r="V387" s="156"/>
      <c r="W387" s="156"/>
      <c r="X387" s="156"/>
      <c r="Y387" s="156"/>
      <c r="Z387" s="156"/>
      <c r="AA387" s="156"/>
      <c r="AB387" s="156"/>
      <c r="AC387" s="156"/>
      <c r="AD387" s="156"/>
      <c r="AE387" s="156"/>
      <c r="AF387" s="156"/>
      <c r="AG387" s="156"/>
      <c r="AH387" s="156"/>
      <c r="AI387" s="156"/>
      <c r="AJ387" s="156"/>
      <c r="AK387" s="156"/>
      <c r="AL387" s="156"/>
      <c r="AM387" s="156"/>
      <c r="AN387" s="156"/>
      <c r="AO387" s="156"/>
      <c r="AP387" s="156"/>
      <c r="AQ387" s="156"/>
      <c r="AR387" s="156"/>
      <c r="AS387" s="156"/>
    </row>
    <row r="388" spans="15:45" ht="15.75" customHeight="1">
      <c r="O388" s="156"/>
      <c r="P388" s="156"/>
      <c r="Q388" s="156"/>
      <c r="R388" s="156"/>
      <c r="S388" s="156"/>
      <c r="T388" s="156"/>
      <c r="U388" s="156"/>
      <c r="V388" s="156"/>
      <c r="W388" s="156"/>
      <c r="X388" s="156"/>
      <c r="Y388" s="156"/>
      <c r="Z388" s="156"/>
      <c r="AA388" s="156"/>
      <c r="AB388" s="156"/>
      <c r="AC388" s="156"/>
      <c r="AD388" s="156"/>
      <c r="AE388" s="156"/>
      <c r="AF388" s="156"/>
      <c r="AG388" s="156"/>
      <c r="AH388" s="156"/>
      <c r="AI388" s="156"/>
      <c r="AJ388" s="156"/>
      <c r="AK388" s="156"/>
      <c r="AL388" s="156"/>
      <c r="AM388" s="156"/>
      <c r="AN388" s="156"/>
      <c r="AO388" s="156"/>
      <c r="AP388" s="156"/>
      <c r="AQ388" s="156"/>
      <c r="AR388" s="156"/>
      <c r="AS388" s="156"/>
    </row>
    <row r="389" spans="15:45" ht="15.75" customHeight="1">
      <c r="O389" s="156"/>
      <c r="P389" s="156"/>
      <c r="Q389" s="156"/>
      <c r="R389" s="156"/>
      <c r="S389" s="156"/>
      <c r="T389" s="156"/>
      <c r="U389" s="156"/>
      <c r="V389" s="156"/>
      <c r="W389" s="156"/>
      <c r="X389" s="156"/>
      <c r="Y389" s="156"/>
      <c r="Z389" s="156"/>
      <c r="AA389" s="156"/>
      <c r="AB389" s="156"/>
      <c r="AC389" s="156"/>
      <c r="AD389" s="156"/>
      <c r="AE389" s="156"/>
      <c r="AF389" s="156"/>
      <c r="AG389" s="156"/>
      <c r="AH389" s="156"/>
      <c r="AI389" s="156"/>
      <c r="AJ389" s="156"/>
      <c r="AK389" s="156"/>
      <c r="AL389" s="156"/>
      <c r="AM389" s="156"/>
      <c r="AN389" s="156"/>
      <c r="AO389" s="156"/>
      <c r="AP389" s="156"/>
      <c r="AQ389" s="156"/>
      <c r="AR389" s="156"/>
      <c r="AS389" s="156"/>
    </row>
    <row r="390" spans="15:45" ht="15.75" customHeight="1">
      <c r="O390" s="156"/>
      <c r="P390" s="156"/>
      <c r="Q390" s="156"/>
      <c r="R390" s="156"/>
      <c r="S390" s="156"/>
      <c r="T390" s="156"/>
      <c r="U390" s="156"/>
      <c r="V390" s="156"/>
      <c r="W390" s="156"/>
      <c r="X390" s="156"/>
      <c r="Y390" s="156"/>
      <c r="Z390" s="156"/>
      <c r="AA390" s="156"/>
      <c r="AB390" s="156"/>
      <c r="AC390" s="156"/>
      <c r="AD390" s="156"/>
      <c r="AE390" s="156"/>
      <c r="AF390" s="156"/>
      <c r="AG390" s="156"/>
      <c r="AH390" s="156"/>
      <c r="AI390" s="156"/>
      <c r="AJ390" s="156"/>
      <c r="AK390" s="156"/>
      <c r="AL390" s="156"/>
      <c r="AM390" s="156"/>
      <c r="AN390" s="156"/>
      <c r="AO390" s="156"/>
      <c r="AP390" s="156"/>
      <c r="AQ390" s="156"/>
      <c r="AR390" s="156"/>
      <c r="AS390" s="156"/>
    </row>
    <row r="391" spans="15:45" ht="15.75" customHeight="1">
      <c r="O391" s="156"/>
      <c r="P391" s="156"/>
      <c r="Q391" s="156"/>
      <c r="R391" s="156"/>
      <c r="S391" s="156"/>
      <c r="T391" s="156"/>
      <c r="U391" s="156"/>
      <c r="V391" s="156"/>
      <c r="W391" s="156"/>
      <c r="X391" s="156"/>
      <c r="Y391" s="156"/>
      <c r="Z391" s="156"/>
      <c r="AA391" s="156"/>
      <c r="AB391" s="156"/>
      <c r="AC391" s="156"/>
      <c r="AD391" s="156"/>
      <c r="AE391" s="156"/>
      <c r="AF391" s="156"/>
      <c r="AG391" s="156"/>
      <c r="AH391" s="156"/>
      <c r="AI391" s="156"/>
      <c r="AJ391" s="156"/>
      <c r="AK391" s="156"/>
      <c r="AL391" s="156"/>
      <c r="AM391" s="156"/>
      <c r="AN391" s="156"/>
      <c r="AO391" s="156"/>
      <c r="AP391" s="156"/>
      <c r="AQ391" s="156"/>
      <c r="AR391" s="156"/>
      <c r="AS391" s="156"/>
    </row>
    <row r="392" spans="15:45" ht="15.75" customHeight="1">
      <c r="O392" s="156"/>
      <c r="P392" s="156"/>
      <c r="Q392" s="156"/>
      <c r="R392" s="156"/>
      <c r="S392" s="156"/>
      <c r="T392" s="156"/>
      <c r="U392" s="156"/>
      <c r="V392" s="156"/>
      <c r="W392" s="156"/>
      <c r="X392" s="156"/>
      <c r="Y392" s="156"/>
      <c r="Z392" s="156"/>
      <c r="AA392" s="156"/>
      <c r="AB392" s="156"/>
      <c r="AC392" s="156"/>
      <c r="AD392" s="156"/>
      <c r="AE392" s="156"/>
      <c r="AF392" s="156"/>
      <c r="AG392" s="156"/>
      <c r="AH392" s="156"/>
      <c r="AI392" s="156"/>
      <c r="AJ392" s="156"/>
      <c r="AK392" s="156"/>
      <c r="AL392" s="156"/>
      <c r="AM392" s="156"/>
      <c r="AN392" s="156"/>
      <c r="AO392" s="156"/>
      <c r="AP392" s="156"/>
      <c r="AQ392" s="156"/>
      <c r="AR392" s="156"/>
      <c r="AS392" s="156"/>
    </row>
    <row r="393" spans="15:45" ht="15.75" customHeight="1">
      <c r="O393" s="156"/>
      <c r="P393" s="156"/>
      <c r="Q393" s="156"/>
      <c r="R393" s="156"/>
      <c r="S393" s="156"/>
      <c r="T393" s="156"/>
      <c r="U393" s="156"/>
      <c r="V393" s="156"/>
      <c r="W393" s="156"/>
      <c r="X393" s="156"/>
      <c r="Y393" s="156"/>
      <c r="Z393" s="156"/>
      <c r="AA393" s="156"/>
      <c r="AB393" s="156"/>
      <c r="AC393" s="156"/>
      <c r="AD393" s="156"/>
      <c r="AE393" s="156"/>
      <c r="AF393" s="156"/>
      <c r="AG393" s="156"/>
      <c r="AH393" s="156"/>
      <c r="AI393" s="156"/>
      <c r="AJ393" s="156"/>
      <c r="AK393" s="156"/>
      <c r="AL393" s="156"/>
      <c r="AM393" s="156"/>
      <c r="AN393" s="156"/>
      <c r="AO393" s="156"/>
      <c r="AP393" s="156"/>
      <c r="AQ393" s="156"/>
      <c r="AR393" s="156"/>
      <c r="AS393" s="156"/>
    </row>
    <row r="394" spans="15:45" ht="15.75" customHeight="1">
      <c r="O394" s="156"/>
      <c r="P394" s="156"/>
      <c r="Q394" s="156"/>
      <c r="R394" s="156"/>
      <c r="S394" s="156"/>
      <c r="T394" s="156"/>
      <c r="U394" s="156"/>
      <c r="V394" s="156"/>
      <c r="W394" s="156"/>
      <c r="X394" s="156"/>
      <c r="Y394" s="156"/>
      <c r="Z394" s="156"/>
      <c r="AA394" s="156"/>
      <c r="AB394" s="156"/>
      <c r="AC394" s="156"/>
      <c r="AD394" s="156"/>
      <c r="AE394" s="156"/>
      <c r="AF394" s="156"/>
      <c r="AG394" s="156"/>
      <c r="AH394" s="156"/>
      <c r="AI394" s="156"/>
      <c r="AJ394" s="156"/>
      <c r="AK394" s="156"/>
      <c r="AL394" s="156"/>
      <c r="AM394" s="156"/>
      <c r="AN394" s="156"/>
      <c r="AO394" s="156"/>
      <c r="AP394" s="156"/>
      <c r="AQ394" s="156"/>
      <c r="AR394" s="156"/>
      <c r="AS394" s="156"/>
    </row>
    <row r="395" spans="15:45" ht="15.75" customHeight="1">
      <c r="O395" s="156"/>
      <c r="P395" s="156"/>
      <c r="Q395" s="156"/>
      <c r="R395" s="156"/>
      <c r="S395" s="156"/>
      <c r="T395" s="156"/>
      <c r="U395" s="156"/>
      <c r="V395" s="156"/>
      <c r="W395" s="156"/>
      <c r="X395" s="156"/>
      <c r="Y395" s="156"/>
      <c r="Z395" s="156"/>
      <c r="AA395" s="156"/>
      <c r="AB395" s="156"/>
      <c r="AC395" s="156"/>
      <c r="AD395" s="156"/>
      <c r="AE395" s="156"/>
      <c r="AF395" s="156"/>
      <c r="AG395" s="156"/>
      <c r="AH395" s="156"/>
      <c r="AI395" s="156"/>
      <c r="AJ395" s="156"/>
      <c r="AK395" s="156"/>
      <c r="AL395" s="156"/>
      <c r="AM395" s="156"/>
      <c r="AN395" s="156"/>
      <c r="AO395" s="156"/>
      <c r="AP395" s="156"/>
      <c r="AQ395" s="156"/>
      <c r="AR395" s="156"/>
      <c r="AS395" s="156"/>
    </row>
    <row r="396" spans="15:45" ht="15.75" customHeight="1">
      <c r="O396" s="156"/>
      <c r="P396" s="156"/>
      <c r="Q396" s="156"/>
      <c r="R396" s="156"/>
      <c r="S396" s="156"/>
      <c r="T396" s="156"/>
      <c r="U396" s="156"/>
      <c r="V396" s="156"/>
      <c r="W396" s="156"/>
      <c r="X396" s="156"/>
      <c r="Y396" s="156"/>
      <c r="Z396" s="156"/>
      <c r="AA396" s="156"/>
      <c r="AB396" s="156"/>
      <c r="AC396" s="156"/>
      <c r="AD396" s="156"/>
      <c r="AE396" s="156"/>
      <c r="AF396" s="156"/>
      <c r="AG396" s="156"/>
      <c r="AH396" s="156"/>
      <c r="AI396" s="156"/>
      <c r="AJ396" s="156"/>
      <c r="AK396" s="156"/>
      <c r="AL396" s="156"/>
      <c r="AM396" s="156"/>
      <c r="AN396" s="156"/>
      <c r="AO396" s="156"/>
      <c r="AP396" s="156"/>
      <c r="AQ396" s="156"/>
      <c r="AR396" s="156"/>
      <c r="AS396" s="156"/>
    </row>
    <row r="397" spans="15:45" ht="15.75" customHeight="1">
      <c r="O397" s="156"/>
      <c r="P397" s="156"/>
      <c r="Q397" s="156"/>
      <c r="R397" s="156"/>
      <c r="S397" s="156"/>
      <c r="T397" s="156"/>
      <c r="U397" s="156"/>
      <c r="V397" s="156"/>
      <c r="W397" s="156"/>
      <c r="X397" s="156"/>
      <c r="Y397" s="156"/>
      <c r="Z397" s="156"/>
      <c r="AA397" s="156"/>
      <c r="AB397" s="156"/>
      <c r="AC397" s="156"/>
      <c r="AD397" s="156"/>
      <c r="AE397" s="156"/>
      <c r="AF397" s="156"/>
      <c r="AG397" s="156"/>
      <c r="AH397" s="156"/>
      <c r="AI397" s="156"/>
      <c r="AJ397" s="156"/>
      <c r="AK397" s="156"/>
      <c r="AL397" s="156"/>
      <c r="AM397" s="156"/>
      <c r="AN397" s="156"/>
      <c r="AO397" s="156"/>
      <c r="AP397" s="156"/>
      <c r="AQ397" s="156"/>
      <c r="AR397" s="156"/>
      <c r="AS397" s="156"/>
    </row>
    <row r="398" spans="15:45" ht="15.75" customHeight="1">
      <c r="O398" s="156"/>
      <c r="P398" s="156"/>
      <c r="Q398" s="156"/>
      <c r="R398" s="156"/>
      <c r="S398" s="156"/>
      <c r="T398" s="156"/>
      <c r="U398" s="156"/>
      <c r="V398" s="156"/>
      <c r="W398" s="156"/>
      <c r="X398" s="156"/>
      <c r="Y398" s="156"/>
      <c r="Z398" s="156"/>
      <c r="AA398" s="156"/>
      <c r="AB398" s="156"/>
      <c r="AC398" s="156"/>
      <c r="AD398" s="156"/>
      <c r="AE398" s="156"/>
      <c r="AF398" s="156"/>
      <c r="AG398" s="156"/>
      <c r="AH398" s="156"/>
      <c r="AI398" s="156"/>
      <c r="AJ398" s="156"/>
      <c r="AK398" s="156"/>
      <c r="AL398" s="156"/>
      <c r="AM398" s="156"/>
      <c r="AN398" s="156"/>
      <c r="AO398" s="156"/>
      <c r="AP398" s="156"/>
      <c r="AQ398" s="156"/>
      <c r="AR398" s="156"/>
      <c r="AS398" s="156"/>
    </row>
    <row r="399" spans="15:45" ht="15.75" customHeight="1">
      <c r="O399" s="156"/>
      <c r="P399" s="156"/>
      <c r="Q399" s="156"/>
      <c r="R399" s="156"/>
      <c r="S399" s="156"/>
      <c r="T399" s="156"/>
      <c r="U399" s="156"/>
      <c r="V399" s="156"/>
      <c r="W399" s="156"/>
      <c r="X399" s="156"/>
      <c r="Y399" s="156"/>
      <c r="Z399" s="156"/>
      <c r="AA399" s="156"/>
      <c r="AB399" s="156"/>
      <c r="AC399" s="156"/>
      <c r="AD399" s="156"/>
      <c r="AE399" s="156"/>
      <c r="AF399" s="156"/>
      <c r="AG399" s="156"/>
      <c r="AH399" s="156"/>
      <c r="AI399" s="156"/>
      <c r="AJ399" s="156"/>
      <c r="AK399" s="156"/>
      <c r="AL399" s="156"/>
      <c r="AM399" s="156"/>
      <c r="AN399" s="156"/>
      <c r="AO399" s="156"/>
      <c r="AP399" s="156"/>
      <c r="AQ399" s="156"/>
      <c r="AR399" s="156"/>
      <c r="AS399" s="156"/>
    </row>
    <row r="400" spans="15:45" ht="15.75" customHeight="1">
      <c r="O400" s="156"/>
      <c r="P400" s="156"/>
      <c r="Q400" s="156"/>
      <c r="R400" s="156"/>
      <c r="S400" s="156"/>
      <c r="T400" s="156"/>
      <c r="U400" s="156"/>
      <c r="V400" s="156"/>
      <c r="W400" s="156"/>
      <c r="X400" s="156"/>
      <c r="Y400" s="156"/>
      <c r="Z400" s="156"/>
      <c r="AA400" s="156"/>
      <c r="AB400" s="156"/>
      <c r="AC400" s="156"/>
      <c r="AD400" s="156"/>
      <c r="AE400" s="156"/>
      <c r="AF400" s="156"/>
      <c r="AG400" s="156"/>
      <c r="AH400" s="156"/>
      <c r="AI400" s="156"/>
      <c r="AJ400" s="156"/>
      <c r="AK400" s="156"/>
      <c r="AL400" s="156"/>
      <c r="AM400" s="156"/>
      <c r="AN400" s="156"/>
      <c r="AO400" s="156"/>
      <c r="AP400" s="156"/>
      <c r="AQ400" s="156"/>
      <c r="AR400" s="156"/>
      <c r="AS400" s="156"/>
    </row>
    <row r="401" spans="15:45" ht="15.75" customHeight="1">
      <c r="O401" s="156"/>
      <c r="P401" s="156"/>
      <c r="Q401" s="156"/>
      <c r="R401" s="156"/>
      <c r="S401" s="156"/>
      <c r="T401" s="156"/>
      <c r="U401" s="156"/>
      <c r="V401" s="156"/>
      <c r="W401" s="156"/>
      <c r="X401" s="156"/>
      <c r="Y401" s="156"/>
      <c r="Z401" s="156"/>
      <c r="AA401" s="156"/>
      <c r="AB401" s="156"/>
      <c r="AC401" s="156"/>
      <c r="AD401" s="156"/>
      <c r="AE401" s="156"/>
      <c r="AF401" s="156"/>
      <c r="AG401" s="156"/>
      <c r="AH401" s="156"/>
      <c r="AI401" s="156"/>
      <c r="AJ401" s="156"/>
      <c r="AK401" s="156"/>
      <c r="AL401" s="156"/>
      <c r="AM401" s="156"/>
      <c r="AN401" s="156"/>
      <c r="AO401" s="156"/>
      <c r="AP401" s="156"/>
      <c r="AQ401" s="156"/>
      <c r="AR401" s="156"/>
      <c r="AS401" s="156"/>
    </row>
    <row r="402" spans="15:45" ht="15.75" customHeight="1">
      <c r="O402" s="156"/>
      <c r="P402" s="156"/>
      <c r="Q402" s="156"/>
      <c r="R402" s="156"/>
      <c r="S402" s="156"/>
      <c r="T402" s="156"/>
      <c r="U402" s="156"/>
      <c r="V402" s="156"/>
      <c r="W402" s="156"/>
      <c r="X402" s="156"/>
      <c r="Y402" s="156"/>
      <c r="Z402" s="156"/>
      <c r="AA402" s="156"/>
      <c r="AB402" s="156"/>
      <c r="AC402" s="156"/>
      <c r="AD402" s="156"/>
      <c r="AE402" s="156"/>
      <c r="AF402" s="156"/>
      <c r="AG402" s="156"/>
      <c r="AH402" s="156"/>
      <c r="AI402" s="156"/>
      <c r="AJ402" s="156"/>
      <c r="AK402" s="156"/>
      <c r="AL402" s="156"/>
      <c r="AM402" s="156"/>
      <c r="AN402" s="156"/>
      <c r="AO402" s="156"/>
      <c r="AP402" s="156"/>
      <c r="AQ402" s="156"/>
      <c r="AR402" s="156"/>
      <c r="AS402" s="156"/>
    </row>
    <row r="403" spans="15:45" ht="15.75" customHeight="1">
      <c r="O403" s="156"/>
      <c r="P403" s="156"/>
      <c r="Q403" s="156"/>
      <c r="R403" s="156"/>
      <c r="S403" s="156"/>
      <c r="T403" s="156"/>
      <c r="U403" s="156"/>
      <c r="V403" s="156"/>
      <c r="W403" s="156"/>
      <c r="X403" s="156"/>
      <c r="Y403" s="156"/>
      <c r="Z403" s="156"/>
      <c r="AA403" s="156"/>
      <c r="AB403" s="156"/>
      <c r="AC403" s="156"/>
      <c r="AD403" s="156"/>
      <c r="AE403" s="156"/>
      <c r="AF403" s="156"/>
      <c r="AG403" s="156"/>
      <c r="AH403" s="156"/>
      <c r="AI403" s="156"/>
      <c r="AJ403" s="156"/>
      <c r="AK403" s="156"/>
      <c r="AL403" s="156"/>
      <c r="AM403" s="156"/>
      <c r="AN403" s="156"/>
      <c r="AO403" s="156"/>
      <c r="AP403" s="156"/>
      <c r="AQ403" s="156"/>
      <c r="AR403" s="156"/>
      <c r="AS403" s="156"/>
    </row>
    <row r="404" spans="15:45" ht="15.75" customHeight="1">
      <c r="O404" s="156"/>
      <c r="P404" s="156"/>
      <c r="Q404" s="156"/>
      <c r="R404" s="156"/>
      <c r="S404" s="156"/>
      <c r="T404" s="156"/>
      <c r="U404" s="156"/>
      <c r="V404" s="156"/>
      <c r="W404" s="156"/>
      <c r="X404" s="156"/>
      <c r="Y404" s="156"/>
      <c r="Z404" s="156"/>
      <c r="AA404" s="156"/>
      <c r="AB404" s="156"/>
      <c r="AC404" s="156"/>
      <c r="AD404" s="156"/>
      <c r="AE404" s="156"/>
      <c r="AF404" s="156"/>
      <c r="AG404" s="156"/>
      <c r="AH404" s="156"/>
      <c r="AI404" s="156"/>
      <c r="AJ404" s="156"/>
      <c r="AK404" s="156"/>
      <c r="AL404" s="156"/>
      <c r="AM404" s="156"/>
      <c r="AN404" s="156"/>
      <c r="AO404" s="156"/>
      <c r="AP404" s="156"/>
      <c r="AQ404" s="156"/>
      <c r="AR404" s="156"/>
      <c r="AS404" s="156"/>
    </row>
    <row r="405" spans="15:45" ht="15.75" customHeight="1">
      <c r="O405" s="156"/>
      <c r="P405" s="156"/>
      <c r="Q405" s="156"/>
      <c r="R405" s="156"/>
      <c r="S405" s="156"/>
      <c r="T405" s="156"/>
      <c r="U405" s="156"/>
      <c r="V405" s="156"/>
      <c r="W405" s="156"/>
      <c r="X405" s="156"/>
      <c r="Y405" s="156"/>
      <c r="Z405" s="156"/>
      <c r="AA405" s="156"/>
      <c r="AB405" s="156"/>
      <c r="AC405" s="156"/>
      <c r="AD405" s="156"/>
      <c r="AE405" s="156"/>
      <c r="AF405" s="156"/>
      <c r="AG405" s="156"/>
      <c r="AH405" s="156"/>
      <c r="AI405" s="156"/>
      <c r="AJ405" s="156"/>
      <c r="AK405" s="156"/>
      <c r="AL405" s="156"/>
      <c r="AM405" s="156"/>
      <c r="AN405" s="156"/>
      <c r="AO405" s="156"/>
      <c r="AP405" s="156"/>
      <c r="AQ405" s="156"/>
      <c r="AR405" s="156"/>
      <c r="AS405" s="156"/>
    </row>
    <row r="406" spans="15:45" ht="15.75" customHeight="1">
      <c r="O406" s="156"/>
      <c r="P406" s="156"/>
      <c r="Q406" s="156"/>
      <c r="R406" s="156"/>
      <c r="S406" s="156"/>
      <c r="T406" s="156"/>
      <c r="U406" s="156"/>
      <c r="V406" s="156"/>
      <c r="W406" s="156"/>
      <c r="X406" s="156"/>
      <c r="Y406" s="156"/>
      <c r="Z406" s="156"/>
      <c r="AA406" s="156"/>
      <c r="AB406" s="156"/>
      <c r="AC406" s="156"/>
      <c r="AD406" s="156"/>
      <c r="AE406" s="156"/>
      <c r="AF406" s="156"/>
      <c r="AG406" s="156"/>
      <c r="AH406" s="156"/>
      <c r="AI406" s="156"/>
      <c r="AJ406" s="156"/>
      <c r="AK406" s="156"/>
      <c r="AL406" s="156"/>
      <c r="AM406" s="156"/>
      <c r="AN406" s="156"/>
      <c r="AO406" s="156"/>
      <c r="AP406" s="156"/>
      <c r="AQ406" s="156"/>
      <c r="AR406" s="156"/>
      <c r="AS406" s="156"/>
    </row>
    <row r="407" spans="15:45" ht="15.75" customHeight="1">
      <c r="O407" s="156"/>
      <c r="P407" s="156"/>
      <c r="Q407" s="156"/>
      <c r="R407" s="156"/>
      <c r="S407" s="156"/>
      <c r="T407" s="156"/>
      <c r="U407" s="156"/>
      <c r="V407" s="156"/>
      <c r="W407" s="156"/>
      <c r="X407" s="156"/>
      <c r="Y407" s="156"/>
      <c r="Z407" s="156"/>
      <c r="AA407" s="156"/>
      <c r="AB407" s="156"/>
      <c r="AC407" s="156"/>
      <c r="AD407" s="156"/>
      <c r="AE407" s="156"/>
      <c r="AF407" s="156"/>
      <c r="AG407" s="156"/>
      <c r="AH407" s="156"/>
      <c r="AI407" s="156"/>
      <c r="AJ407" s="156"/>
      <c r="AK407" s="156"/>
      <c r="AL407" s="156"/>
      <c r="AM407" s="156"/>
      <c r="AN407" s="156"/>
      <c r="AO407" s="156"/>
      <c r="AP407" s="156"/>
      <c r="AQ407" s="156"/>
      <c r="AR407" s="156"/>
      <c r="AS407" s="156"/>
    </row>
    <row r="408" spans="15:45" ht="15.75" customHeight="1">
      <c r="O408" s="156"/>
      <c r="P408" s="156"/>
      <c r="Q408" s="156"/>
      <c r="R408" s="156"/>
      <c r="S408" s="156"/>
      <c r="T408" s="156"/>
      <c r="U408" s="156"/>
      <c r="V408" s="156"/>
      <c r="W408" s="156"/>
      <c r="X408" s="156"/>
      <c r="Y408" s="156"/>
      <c r="Z408" s="156"/>
      <c r="AA408" s="156"/>
      <c r="AB408" s="156"/>
      <c r="AC408" s="156"/>
      <c r="AD408" s="156"/>
      <c r="AE408" s="156"/>
      <c r="AF408" s="156"/>
      <c r="AG408" s="156"/>
      <c r="AH408" s="156"/>
      <c r="AI408" s="156"/>
      <c r="AJ408" s="156"/>
      <c r="AK408" s="156"/>
      <c r="AL408" s="156"/>
      <c r="AM408" s="156"/>
      <c r="AN408" s="156"/>
      <c r="AO408" s="156"/>
      <c r="AP408" s="156"/>
      <c r="AQ408" s="156"/>
      <c r="AR408" s="156"/>
      <c r="AS408" s="156"/>
    </row>
    <row r="409" spans="15:45" ht="15.75" customHeight="1">
      <c r="O409" s="156"/>
      <c r="P409" s="156"/>
      <c r="Q409" s="156"/>
      <c r="R409" s="156"/>
      <c r="S409" s="156"/>
      <c r="T409" s="156"/>
      <c r="U409" s="156"/>
      <c r="V409" s="156"/>
      <c r="W409" s="156"/>
      <c r="X409" s="156"/>
      <c r="Y409" s="156"/>
      <c r="Z409" s="156"/>
      <c r="AA409" s="156"/>
      <c r="AB409" s="156"/>
      <c r="AC409" s="156"/>
      <c r="AD409" s="156"/>
      <c r="AE409" s="156"/>
      <c r="AF409" s="156"/>
      <c r="AG409" s="156"/>
      <c r="AH409" s="156"/>
      <c r="AI409" s="156"/>
      <c r="AJ409" s="156"/>
      <c r="AK409" s="156"/>
      <c r="AL409" s="156"/>
      <c r="AM409" s="156"/>
      <c r="AN409" s="156"/>
      <c r="AO409" s="156"/>
      <c r="AP409" s="156"/>
      <c r="AQ409" s="156"/>
      <c r="AR409" s="156"/>
      <c r="AS409" s="156"/>
    </row>
    <row r="410" spans="15:45" ht="15.75" customHeight="1">
      <c r="O410" s="156"/>
      <c r="P410" s="156"/>
      <c r="Q410" s="156"/>
      <c r="R410" s="156"/>
      <c r="S410" s="156"/>
      <c r="T410" s="156"/>
      <c r="U410" s="156"/>
      <c r="V410" s="156"/>
      <c r="W410" s="156"/>
      <c r="X410" s="156"/>
      <c r="Y410" s="156"/>
      <c r="Z410" s="156"/>
      <c r="AA410" s="156"/>
      <c r="AB410" s="156"/>
      <c r="AC410" s="156"/>
      <c r="AD410" s="156"/>
      <c r="AE410" s="156"/>
      <c r="AF410" s="156"/>
      <c r="AG410" s="156"/>
      <c r="AH410" s="156"/>
      <c r="AI410" s="156"/>
      <c r="AJ410" s="156"/>
      <c r="AK410" s="156"/>
      <c r="AL410" s="156"/>
      <c r="AM410" s="156"/>
      <c r="AN410" s="156"/>
      <c r="AO410" s="156"/>
      <c r="AP410" s="156"/>
      <c r="AQ410" s="156"/>
      <c r="AR410" s="156"/>
      <c r="AS410" s="156"/>
    </row>
    <row r="411" spans="15:45" ht="15.75" customHeight="1">
      <c r="O411" s="156"/>
      <c r="P411" s="156"/>
      <c r="Q411" s="156"/>
      <c r="R411" s="156"/>
      <c r="S411" s="156"/>
      <c r="T411" s="156"/>
      <c r="U411" s="156"/>
      <c r="V411" s="156"/>
      <c r="W411" s="156"/>
      <c r="X411" s="156"/>
      <c r="Y411" s="156"/>
      <c r="Z411" s="156"/>
      <c r="AA411" s="156"/>
      <c r="AB411" s="156"/>
      <c r="AC411" s="156"/>
      <c r="AD411" s="156"/>
      <c r="AE411" s="156"/>
      <c r="AF411" s="156"/>
      <c r="AG411" s="156"/>
      <c r="AH411" s="156"/>
      <c r="AI411" s="156"/>
      <c r="AJ411" s="156"/>
      <c r="AK411" s="156"/>
      <c r="AL411" s="156"/>
      <c r="AM411" s="156"/>
      <c r="AN411" s="156"/>
      <c r="AO411" s="156"/>
      <c r="AP411" s="156"/>
      <c r="AQ411" s="156"/>
      <c r="AR411" s="156"/>
      <c r="AS411" s="156"/>
    </row>
    <row r="412" spans="15:45" ht="15.75" customHeight="1">
      <c r="O412" s="156"/>
      <c r="P412" s="156"/>
      <c r="Q412" s="156"/>
      <c r="R412" s="156"/>
      <c r="S412" s="156"/>
      <c r="T412" s="156"/>
      <c r="U412" s="156"/>
      <c r="V412" s="156"/>
      <c r="W412" s="156"/>
      <c r="X412" s="156"/>
      <c r="Y412" s="156"/>
      <c r="Z412" s="156"/>
      <c r="AA412" s="156"/>
      <c r="AB412" s="156"/>
      <c r="AC412" s="156"/>
      <c r="AD412" s="156"/>
      <c r="AE412" s="156"/>
      <c r="AF412" s="156"/>
      <c r="AG412" s="156"/>
      <c r="AH412" s="156"/>
      <c r="AI412" s="156"/>
      <c r="AJ412" s="156"/>
      <c r="AK412" s="156"/>
      <c r="AL412" s="156"/>
      <c r="AM412" s="156"/>
      <c r="AN412" s="156"/>
      <c r="AO412" s="156"/>
      <c r="AP412" s="156"/>
      <c r="AQ412" s="156"/>
      <c r="AR412" s="156"/>
      <c r="AS412" s="156"/>
    </row>
    <row r="413" spans="15:45" ht="15.75" customHeight="1">
      <c r="O413" s="156"/>
      <c r="P413" s="156"/>
      <c r="Q413" s="156"/>
      <c r="R413" s="156"/>
      <c r="S413" s="156"/>
      <c r="T413" s="156"/>
      <c r="U413" s="156"/>
      <c r="V413" s="156"/>
      <c r="W413" s="156"/>
      <c r="X413" s="156"/>
      <c r="Y413" s="156"/>
      <c r="Z413" s="156"/>
      <c r="AA413" s="156"/>
      <c r="AB413" s="156"/>
      <c r="AC413" s="156"/>
      <c r="AD413" s="156"/>
      <c r="AE413" s="156"/>
      <c r="AF413" s="156"/>
      <c r="AG413" s="156"/>
      <c r="AH413" s="156"/>
      <c r="AI413" s="156"/>
      <c r="AJ413" s="156"/>
      <c r="AK413" s="156"/>
      <c r="AL413" s="156"/>
      <c r="AM413" s="156"/>
      <c r="AN413" s="156"/>
      <c r="AO413" s="156"/>
      <c r="AP413" s="156"/>
      <c r="AQ413" s="156"/>
      <c r="AR413" s="156"/>
      <c r="AS413" s="156"/>
    </row>
    <row r="414" spans="15:45" ht="12.75">
      <c r="O414" s="156"/>
      <c r="P414" s="156"/>
      <c r="Q414" s="156"/>
      <c r="R414" s="156"/>
      <c r="S414" s="156"/>
      <c r="T414" s="156"/>
      <c r="U414" s="156"/>
      <c r="V414" s="156"/>
      <c r="W414" s="156"/>
      <c r="X414" s="156"/>
      <c r="Y414" s="156"/>
      <c r="Z414" s="156"/>
      <c r="AA414" s="156"/>
      <c r="AB414" s="156"/>
      <c r="AC414" s="156"/>
      <c r="AD414" s="156"/>
      <c r="AE414" s="156"/>
      <c r="AF414" s="156"/>
      <c r="AG414" s="156"/>
      <c r="AH414" s="156"/>
      <c r="AI414" s="156"/>
      <c r="AJ414" s="156"/>
      <c r="AK414" s="156"/>
      <c r="AL414" s="156"/>
      <c r="AM414" s="156"/>
      <c r="AN414" s="156"/>
      <c r="AO414" s="156"/>
      <c r="AP414" s="156"/>
      <c r="AQ414" s="156"/>
      <c r="AR414" s="156"/>
      <c r="AS414" s="156"/>
    </row>
    <row r="415" spans="15:45" ht="12.75">
      <c r="O415" s="156"/>
      <c r="P415" s="156"/>
      <c r="Q415" s="156"/>
      <c r="R415" s="156"/>
      <c r="S415" s="156"/>
      <c r="T415" s="156"/>
      <c r="U415" s="156"/>
      <c r="V415" s="156"/>
      <c r="W415" s="156"/>
      <c r="X415" s="156"/>
      <c r="Y415" s="156"/>
      <c r="Z415" s="156"/>
      <c r="AA415" s="156"/>
      <c r="AB415" s="156"/>
      <c r="AC415" s="156"/>
      <c r="AD415" s="156"/>
      <c r="AE415" s="156"/>
      <c r="AF415" s="156"/>
      <c r="AG415" s="156"/>
      <c r="AH415" s="156"/>
      <c r="AI415" s="156"/>
      <c r="AJ415" s="156"/>
      <c r="AK415" s="156"/>
      <c r="AL415" s="156"/>
      <c r="AM415" s="156"/>
      <c r="AN415" s="156"/>
      <c r="AO415" s="156"/>
      <c r="AP415" s="156"/>
      <c r="AQ415" s="156"/>
      <c r="AR415" s="156"/>
      <c r="AS415" s="156"/>
    </row>
    <row r="416" spans="15:45" ht="12.75">
      <c r="O416" s="156"/>
      <c r="P416" s="156"/>
      <c r="Q416" s="156"/>
      <c r="R416" s="156"/>
      <c r="S416" s="156"/>
      <c r="T416" s="156"/>
      <c r="U416" s="156"/>
      <c r="V416" s="156"/>
      <c r="W416" s="156"/>
      <c r="X416" s="156"/>
      <c r="Y416" s="156"/>
      <c r="Z416" s="156"/>
      <c r="AA416" s="156"/>
      <c r="AB416" s="156"/>
      <c r="AC416" s="156"/>
      <c r="AD416" s="156"/>
      <c r="AE416" s="156"/>
      <c r="AF416" s="156"/>
      <c r="AG416" s="156"/>
      <c r="AH416" s="156"/>
      <c r="AI416" s="156"/>
      <c r="AJ416" s="156"/>
      <c r="AK416" s="156"/>
      <c r="AL416" s="156"/>
      <c r="AM416" s="156"/>
      <c r="AN416" s="156"/>
      <c r="AO416" s="156"/>
      <c r="AP416" s="156"/>
      <c r="AQ416" s="156"/>
      <c r="AR416" s="156"/>
      <c r="AS416" s="156"/>
    </row>
    <row r="417" spans="15:45" ht="12.75">
      <c r="O417" s="156"/>
      <c r="P417" s="156"/>
      <c r="Q417" s="156"/>
      <c r="R417" s="156"/>
      <c r="S417" s="156"/>
      <c r="T417" s="156"/>
      <c r="U417" s="156"/>
      <c r="V417" s="156"/>
      <c r="W417" s="156"/>
      <c r="X417" s="156"/>
      <c r="Y417" s="156"/>
      <c r="Z417" s="156"/>
      <c r="AA417" s="156"/>
      <c r="AB417" s="156"/>
      <c r="AC417" s="156"/>
      <c r="AD417" s="156"/>
      <c r="AE417" s="156"/>
      <c r="AF417" s="156"/>
      <c r="AG417" s="156"/>
      <c r="AH417" s="156"/>
      <c r="AI417" s="156"/>
      <c r="AJ417" s="156"/>
      <c r="AK417" s="156"/>
      <c r="AL417" s="156"/>
      <c r="AM417" s="156"/>
      <c r="AN417" s="156"/>
      <c r="AO417" s="156"/>
      <c r="AP417" s="156"/>
      <c r="AQ417" s="156"/>
      <c r="AR417" s="156"/>
      <c r="AS417" s="156"/>
    </row>
    <row r="418" spans="15:45" ht="12.75">
      <c r="O418" s="156"/>
      <c r="P418" s="156"/>
      <c r="Q418" s="156"/>
      <c r="R418" s="156"/>
      <c r="S418" s="156"/>
      <c r="T418" s="156"/>
      <c r="U418" s="156"/>
      <c r="V418" s="156"/>
      <c r="W418" s="156"/>
      <c r="X418" s="156"/>
      <c r="Y418" s="156"/>
      <c r="Z418" s="156"/>
      <c r="AA418" s="156"/>
      <c r="AB418" s="156"/>
      <c r="AC418" s="156"/>
      <c r="AD418" s="156"/>
      <c r="AE418" s="156"/>
      <c r="AF418" s="156"/>
      <c r="AG418" s="156"/>
      <c r="AH418" s="156"/>
      <c r="AI418" s="156"/>
      <c r="AJ418" s="156"/>
      <c r="AK418" s="156"/>
      <c r="AL418" s="156"/>
      <c r="AM418" s="156"/>
      <c r="AN418" s="156"/>
      <c r="AO418" s="156"/>
      <c r="AP418" s="156"/>
      <c r="AQ418" s="156"/>
      <c r="AR418" s="156"/>
      <c r="AS418" s="156"/>
    </row>
    <row r="419" spans="15:45" ht="12.75">
      <c r="O419" s="156"/>
      <c r="P419" s="156"/>
      <c r="Q419" s="156"/>
      <c r="R419" s="156"/>
      <c r="S419" s="156"/>
      <c r="T419" s="156"/>
      <c r="U419" s="156"/>
      <c r="V419" s="156"/>
      <c r="W419" s="156"/>
      <c r="X419" s="156"/>
      <c r="Y419" s="156"/>
      <c r="Z419" s="156"/>
      <c r="AA419" s="156"/>
      <c r="AB419" s="156"/>
      <c r="AC419" s="156"/>
      <c r="AD419" s="156"/>
      <c r="AE419" s="156"/>
      <c r="AF419" s="156"/>
      <c r="AG419" s="156"/>
      <c r="AH419" s="156"/>
      <c r="AI419" s="156"/>
      <c r="AJ419" s="156"/>
      <c r="AK419" s="156"/>
      <c r="AL419" s="156"/>
      <c r="AM419" s="156"/>
      <c r="AN419" s="156"/>
      <c r="AO419" s="156"/>
      <c r="AP419" s="156"/>
      <c r="AQ419" s="156"/>
      <c r="AR419" s="156"/>
      <c r="AS419" s="156"/>
    </row>
    <row r="420" spans="15:45" ht="12.75">
      <c r="O420" s="156"/>
      <c r="P420" s="156"/>
      <c r="Q420" s="156"/>
      <c r="R420" s="156"/>
      <c r="S420" s="156"/>
      <c r="T420" s="156"/>
      <c r="U420" s="156"/>
      <c r="V420" s="156"/>
      <c r="W420" s="156"/>
      <c r="X420" s="156"/>
      <c r="Y420" s="156"/>
      <c r="Z420" s="156"/>
      <c r="AA420" s="156"/>
      <c r="AB420" s="156"/>
      <c r="AC420" s="156"/>
      <c r="AD420" s="156"/>
      <c r="AE420" s="156"/>
      <c r="AF420" s="156"/>
      <c r="AG420" s="156"/>
      <c r="AH420" s="156"/>
      <c r="AI420" s="156"/>
      <c r="AJ420" s="156"/>
      <c r="AK420" s="156"/>
      <c r="AL420" s="156"/>
      <c r="AM420" s="156"/>
      <c r="AN420" s="156"/>
      <c r="AO420" s="156"/>
      <c r="AP420" s="156"/>
      <c r="AQ420" s="156"/>
      <c r="AR420" s="156"/>
      <c r="AS420" s="156"/>
    </row>
    <row r="421" spans="15:45" ht="12.75">
      <c r="O421" s="156"/>
      <c r="P421" s="156"/>
      <c r="Q421" s="156"/>
      <c r="R421" s="156"/>
      <c r="S421" s="156"/>
      <c r="T421" s="156"/>
      <c r="U421" s="156"/>
      <c r="V421" s="156"/>
      <c r="W421" s="156"/>
      <c r="X421" s="156"/>
      <c r="Y421" s="156"/>
      <c r="Z421" s="156"/>
      <c r="AA421" s="156"/>
      <c r="AB421" s="156"/>
      <c r="AC421" s="156"/>
      <c r="AD421" s="156"/>
      <c r="AE421" s="156"/>
      <c r="AF421" s="156"/>
      <c r="AG421" s="156"/>
      <c r="AH421" s="156"/>
      <c r="AI421" s="156"/>
      <c r="AJ421" s="156"/>
      <c r="AK421" s="156"/>
      <c r="AL421" s="156"/>
      <c r="AM421" s="156"/>
      <c r="AN421" s="156"/>
      <c r="AO421" s="156"/>
      <c r="AP421" s="156"/>
      <c r="AQ421" s="156"/>
      <c r="AR421" s="156"/>
      <c r="AS421" s="156"/>
    </row>
    <row r="422" spans="15:45" ht="12.75">
      <c r="O422" s="156"/>
      <c r="P422" s="156"/>
      <c r="Q422" s="156"/>
      <c r="R422" s="156"/>
      <c r="S422" s="156"/>
      <c r="T422" s="156"/>
      <c r="U422" s="156"/>
      <c r="V422" s="156"/>
      <c r="W422" s="156"/>
      <c r="X422" s="156"/>
      <c r="Y422" s="156"/>
      <c r="Z422" s="156"/>
      <c r="AA422" s="156"/>
      <c r="AB422" s="156"/>
      <c r="AC422" s="156"/>
      <c r="AD422" s="156"/>
      <c r="AE422" s="156"/>
      <c r="AF422" s="156"/>
      <c r="AG422" s="156"/>
      <c r="AH422" s="156"/>
      <c r="AI422" s="156"/>
      <c r="AJ422" s="156"/>
      <c r="AK422" s="156"/>
      <c r="AL422" s="156"/>
      <c r="AM422" s="156"/>
      <c r="AN422" s="156"/>
      <c r="AO422" s="156"/>
      <c r="AP422" s="156"/>
      <c r="AQ422" s="156"/>
      <c r="AR422" s="156"/>
      <c r="AS422" s="156"/>
    </row>
    <row r="423" spans="15:45" ht="12.75">
      <c r="O423" s="156"/>
      <c r="P423" s="156"/>
      <c r="Q423" s="156"/>
      <c r="R423" s="156"/>
      <c r="S423" s="156"/>
      <c r="T423" s="156"/>
      <c r="U423" s="156"/>
      <c r="V423" s="156"/>
      <c r="W423" s="156"/>
      <c r="X423" s="156"/>
      <c r="Y423" s="156"/>
      <c r="Z423" s="156"/>
      <c r="AA423" s="156"/>
      <c r="AB423" s="156"/>
      <c r="AC423" s="156"/>
      <c r="AD423" s="156"/>
      <c r="AE423" s="156"/>
      <c r="AF423" s="156"/>
      <c r="AG423" s="156"/>
      <c r="AH423" s="156"/>
      <c r="AI423" s="156"/>
      <c r="AJ423" s="156"/>
      <c r="AK423" s="156"/>
      <c r="AL423" s="156"/>
      <c r="AM423" s="156"/>
      <c r="AN423" s="156"/>
      <c r="AO423" s="156"/>
      <c r="AP423" s="156"/>
      <c r="AQ423" s="156"/>
      <c r="AR423" s="156"/>
      <c r="AS423" s="156"/>
    </row>
    <row r="424" spans="15:45" ht="12.75">
      <c r="O424" s="156"/>
      <c r="P424" s="156"/>
      <c r="Q424" s="156"/>
      <c r="R424" s="156"/>
      <c r="S424" s="156"/>
      <c r="T424" s="156"/>
      <c r="U424" s="156"/>
      <c r="V424" s="156"/>
      <c r="W424" s="156"/>
      <c r="X424" s="156"/>
      <c r="Y424" s="156"/>
      <c r="Z424" s="156"/>
      <c r="AA424" s="156"/>
      <c r="AB424" s="156"/>
      <c r="AC424" s="156"/>
      <c r="AD424" s="156"/>
      <c r="AE424" s="156"/>
      <c r="AF424" s="156"/>
      <c r="AG424" s="156"/>
      <c r="AH424" s="156"/>
      <c r="AI424" s="156"/>
      <c r="AJ424" s="156"/>
      <c r="AK424" s="156"/>
      <c r="AL424" s="156"/>
      <c r="AM424" s="156"/>
      <c r="AN424" s="156"/>
      <c r="AO424" s="156"/>
      <c r="AP424" s="156"/>
      <c r="AQ424" s="156"/>
      <c r="AR424" s="156"/>
      <c r="AS424" s="156"/>
    </row>
    <row r="425" spans="15:45" ht="12.75">
      <c r="O425" s="156"/>
      <c r="P425" s="156"/>
      <c r="Q425" s="156"/>
      <c r="R425" s="156"/>
      <c r="S425" s="156"/>
      <c r="T425" s="156"/>
      <c r="U425" s="156"/>
      <c r="V425" s="156"/>
      <c r="W425" s="156"/>
      <c r="X425" s="156"/>
      <c r="Y425" s="156"/>
      <c r="Z425" s="156"/>
      <c r="AA425" s="156"/>
      <c r="AB425" s="156"/>
      <c r="AC425" s="156"/>
      <c r="AD425" s="156"/>
      <c r="AE425" s="156"/>
      <c r="AF425" s="156"/>
      <c r="AG425" s="156"/>
      <c r="AH425" s="156"/>
      <c r="AI425" s="156"/>
      <c r="AJ425" s="156"/>
      <c r="AK425" s="156"/>
      <c r="AL425" s="156"/>
      <c r="AM425" s="156"/>
      <c r="AN425" s="156"/>
      <c r="AO425" s="156"/>
      <c r="AP425" s="156"/>
      <c r="AQ425" s="156"/>
      <c r="AR425" s="156"/>
      <c r="AS425" s="156"/>
    </row>
    <row r="426" spans="15:45" ht="12.75">
      <c r="O426" s="156"/>
      <c r="P426" s="156"/>
      <c r="Q426" s="156"/>
      <c r="R426" s="156"/>
      <c r="S426" s="156"/>
      <c r="T426" s="156"/>
      <c r="U426" s="156"/>
      <c r="V426" s="156"/>
      <c r="W426" s="156"/>
      <c r="X426" s="156"/>
      <c r="Y426" s="156"/>
      <c r="Z426" s="156"/>
      <c r="AA426" s="156"/>
      <c r="AB426" s="156"/>
      <c r="AC426" s="156"/>
      <c r="AD426" s="156"/>
      <c r="AE426" s="156"/>
      <c r="AF426" s="156"/>
      <c r="AG426" s="156"/>
      <c r="AH426" s="156"/>
      <c r="AI426" s="156"/>
      <c r="AJ426" s="156"/>
      <c r="AK426" s="156"/>
      <c r="AL426" s="156"/>
      <c r="AM426" s="156"/>
      <c r="AN426" s="156"/>
      <c r="AO426" s="156"/>
      <c r="AP426" s="156"/>
      <c r="AQ426" s="156"/>
      <c r="AR426" s="156"/>
      <c r="AS426" s="156"/>
    </row>
    <row r="427" spans="15:45" ht="12.75">
      <c r="O427" s="156"/>
      <c r="P427" s="156"/>
      <c r="Q427" s="156"/>
      <c r="R427" s="156"/>
      <c r="S427" s="156"/>
      <c r="T427" s="156"/>
      <c r="U427" s="156"/>
      <c r="V427" s="156"/>
      <c r="W427" s="156"/>
      <c r="X427" s="156"/>
      <c r="Y427" s="156"/>
      <c r="Z427" s="156"/>
      <c r="AA427" s="156"/>
      <c r="AB427" s="156"/>
      <c r="AC427" s="156"/>
      <c r="AD427" s="156"/>
      <c r="AE427" s="156"/>
      <c r="AF427" s="156"/>
      <c r="AG427" s="156"/>
      <c r="AH427" s="156"/>
      <c r="AI427" s="156"/>
      <c r="AJ427" s="156"/>
      <c r="AK427" s="156"/>
      <c r="AL427" s="156"/>
      <c r="AM427" s="156"/>
      <c r="AN427" s="156"/>
      <c r="AO427" s="156"/>
      <c r="AP427" s="156"/>
      <c r="AQ427" s="156"/>
      <c r="AR427" s="156"/>
      <c r="AS427" s="156"/>
    </row>
    <row r="428" spans="15:45" ht="12.75">
      <c r="O428" s="156"/>
      <c r="P428" s="156"/>
      <c r="Q428" s="156"/>
      <c r="R428" s="156"/>
      <c r="S428" s="156"/>
      <c r="T428" s="156"/>
      <c r="U428" s="156"/>
      <c r="V428" s="156"/>
      <c r="W428" s="156"/>
      <c r="X428" s="156"/>
      <c r="Y428" s="156"/>
      <c r="Z428" s="156"/>
      <c r="AA428" s="156"/>
      <c r="AB428" s="156"/>
      <c r="AC428" s="156"/>
      <c r="AD428" s="156"/>
      <c r="AE428" s="156"/>
      <c r="AF428" s="156"/>
      <c r="AG428" s="156"/>
      <c r="AH428" s="156"/>
      <c r="AI428" s="156"/>
      <c r="AJ428" s="156"/>
      <c r="AK428" s="156"/>
      <c r="AL428" s="156"/>
      <c r="AM428" s="156"/>
      <c r="AN428" s="156"/>
      <c r="AO428" s="156"/>
      <c r="AP428" s="156"/>
      <c r="AQ428" s="156"/>
      <c r="AR428" s="156"/>
      <c r="AS428" s="156"/>
    </row>
    <row r="429" spans="15:45" ht="12.75">
      <c r="O429" s="156"/>
      <c r="P429" s="156"/>
      <c r="Q429" s="156"/>
      <c r="R429" s="156"/>
      <c r="S429" s="156"/>
      <c r="T429" s="156"/>
      <c r="U429" s="156"/>
      <c r="V429" s="156"/>
      <c r="W429" s="156"/>
      <c r="X429" s="156"/>
      <c r="Y429" s="156"/>
      <c r="Z429" s="156"/>
      <c r="AA429" s="156"/>
      <c r="AB429" s="156"/>
      <c r="AC429" s="156"/>
      <c r="AD429" s="156"/>
      <c r="AE429" s="156"/>
      <c r="AF429" s="156"/>
      <c r="AG429" s="156"/>
      <c r="AH429" s="156"/>
      <c r="AI429" s="156"/>
      <c r="AJ429" s="156"/>
      <c r="AK429" s="156"/>
      <c r="AL429" s="156"/>
      <c r="AM429" s="156"/>
      <c r="AN429" s="156"/>
      <c r="AO429" s="156"/>
      <c r="AP429" s="156"/>
      <c r="AQ429" s="156"/>
      <c r="AR429" s="156"/>
      <c r="AS429" s="156"/>
    </row>
    <row r="430" spans="15:45" ht="12.75">
      <c r="O430" s="156"/>
      <c r="P430" s="156"/>
      <c r="Q430" s="156"/>
      <c r="R430" s="156"/>
      <c r="S430" s="156"/>
      <c r="T430" s="156"/>
      <c r="U430" s="156"/>
      <c r="V430" s="156"/>
      <c r="W430" s="156"/>
      <c r="X430" s="156"/>
      <c r="Y430" s="156"/>
      <c r="Z430" s="156"/>
      <c r="AA430" s="156"/>
      <c r="AB430" s="156"/>
      <c r="AC430" s="156"/>
      <c r="AD430" s="156"/>
      <c r="AE430" s="156"/>
      <c r="AF430" s="156"/>
      <c r="AG430" s="156"/>
      <c r="AH430" s="156"/>
      <c r="AI430" s="156"/>
      <c r="AJ430" s="156"/>
      <c r="AK430" s="156"/>
      <c r="AL430" s="156"/>
      <c r="AM430" s="156"/>
      <c r="AN430" s="156"/>
      <c r="AO430" s="156"/>
      <c r="AP430" s="156"/>
      <c r="AQ430" s="156"/>
      <c r="AR430" s="156"/>
      <c r="AS430" s="156"/>
    </row>
    <row r="431" spans="15:45" ht="12.75">
      <c r="O431" s="156"/>
      <c r="P431" s="156"/>
      <c r="Q431" s="156"/>
      <c r="R431" s="156"/>
      <c r="S431" s="156"/>
      <c r="T431" s="156"/>
      <c r="U431" s="156"/>
      <c r="V431" s="156"/>
      <c r="W431" s="156"/>
      <c r="X431" s="156"/>
      <c r="Y431" s="156"/>
      <c r="Z431" s="156"/>
      <c r="AA431" s="156"/>
      <c r="AB431" s="156"/>
      <c r="AC431" s="156"/>
      <c r="AD431" s="156"/>
      <c r="AE431" s="156"/>
      <c r="AF431" s="156"/>
      <c r="AG431" s="156"/>
      <c r="AH431" s="156"/>
      <c r="AI431" s="156"/>
      <c r="AJ431" s="156"/>
      <c r="AK431" s="156"/>
      <c r="AL431" s="156"/>
      <c r="AM431" s="156"/>
      <c r="AN431" s="156"/>
      <c r="AO431" s="156"/>
      <c r="AP431" s="156"/>
      <c r="AQ431" s="156"/>
      <c r="AR431" s="156"/>
      <c r="AS431" s="156"/>
    </row>
    <row r="432" spans="15:45" ht="12.75">
      <c r="O432" s="156"/>
      <c r="P432" s="156"/>
      <c r="Q432" s="156"/>
      <c r="R432" s="156"/>
      <c r="S432" s="156"/>
      <c r="T432" s="156"/>
      <c r="U432" s="156"/>
      <c r="V432" s="156"/>
      <c r="W432" s="156"/>
      <c r="X432" s="156"/>
      <c r="Y432" s="156"/>
      <c r="Z432" s="156"/>
      <c r="AA432" s="156"/>
      <c r="AB432" s="156"/>
      <c r="AC432" s="156"/>
      <c r="AD432" s="156"/>
      <c r="AE432" s="156"/>
      <c r="AF432" s="156"/>
      <c r="AG432" s="156"/>
      <c r="AH432" s="156"/>
      <c r="AI432" s="156"/>
      <c r="AJ432" s="156"/>
      <c r="AK432" s="156"/>
      <c r="AL432" s="156"/>
      <c r="AM432" s="156"/>
      <c r="AN432" s="156"/>
      <c r="AO432" s="156"/>
      <c r="AP432" s="156"/>
      <c r="AQ432" s="156"/>
      <c r="AR432" s="156"/>
      <c r="AS432" s="156"/>
    </row>
    <row r="433" spans="15:45" ht="12.75">
      <c r="O433" s="156"/>
      <c r="P433" s="156"/>
      <c r="Q433" s="156"/>
      <c r="R433" s="156"/>
      <c r="S433" s="156"/>
      <c r="T433" s="156"/>
      <c r="U433" s="156"/>
      <c r="V433" s="156"/>
      <c r="W433" s="156"/>
      <c r="X433" s="156"/>
      <c r="Y433" s="156"/>
      <c r="Z433" s="156"/>
      <c r="AA433" s="156"/>
      <c r="AB433" s="156"/>
      <c r="AC433" s="156"/>
      <c r="AD433" s="156"/>
      <c r="AE433" s="156"/>
      <c r="AF433" s="156"/>
      <c r="AG433" s="156"/>
      <c r="AH433" s="156"/>
      <c r="AI433" s="156"/>
      <c r="AJ433" s="156"/>
      <c r="AK433" s="156"/>
      <c r="AL433" s="156"/>
      <c r="AM433" s="156"/>
      <c r="AN433" s="156"/>
      <c r="AO433" s="156"/>
      <c r="AP433" s="156"/>
      <c r="AQ433" s="156"/>
      <c r="AR433" s="156"/>
      <c r="AS433" s="156"/>
    </row>
    <row r="434" spans="15:45" ht="12.75">
      <c r="O434" s="156"/>
      <c r="P434" s="156"/>
      <c r="Q434" s="156"/>
      <c r="R434" s="156"/>
      <c r="S434" s="156"/>
      <c r="T434" s="156"/>
      <c r="U434" s="156"/>
      <c r="V434" s="156"/>
      <c r="W434" s="156"/>
      <c r="X434" s="156"/>
      <c r="Y434" s="156"/>
      <c r="Z434" s="156"/>
      <c r="AA434" s="156"/>
      <c r="AB434" s="156"/>
      <c r="AC434" s="156"/>
      <c r="AD434" s="156"/>
      <c r="AE434" s="156"/>
      <c r="AF434" s="156"/>
      <c r="AG434" s="156"/>
      <c r="AH434" s="156"/>
      <c r="AI434" s="156"/>
      <c r="AJ434" s="156"/>
      <c r="AK434" s="156"/>
      <c r="AL434" s="156"/>
      <c r="AM434" s="156"/>
      <c r="AN434" s="156"/>
      <c r="AO434" s="156"/>
      <c r="AP434" s="156"/>
      <c r="AQ434" s="156"/>
      <c r="AR434" s="156"/>
      <c r="AS434" s="156"/>
    </row>
    <row r="435" spans="15:45" ht="12.75">
      <c r="O435" s="156"/>
      <c r="P435" s="156"/>
      <c r="Q435" s="156"/>
      <c r="R435" s="156"/>
      <c r="S435" s="156"/>
      <c r="T435" s="156"/>
      <c r="U435" s="156"/>
      <c r="V435" s="156"/>
      <c r="W435" s="156"/>
      <c r="X435" s="156"/>
      <c r="Y435" s="156"/>
      <c r="Z435" s="156"/>
      <c r="AA435" s="156"/>
      <c r="AB435" s="156"/>
      <c r="AC435" s="156"/>
      <c r="AD435" s="156"/>
      <c r="AE435" s="156"/>
      <c r="AF435" s="156"/>
      <c r="AG435" s="156"/>
      <c r="AH435" s="156"/>
      <c r="AI435" s="156"/>
      <c r="AJ435" s="156"/>
      <c r="AK435" s="156"/>
      <c r="AL435" s="156"/>
      <c r="AM435" s="156"/>
      <c r="AN435" s="156"/>
      <c r="AO435" s="156"/>
      <c r="AP435" s="156"/>
      <c r="AQ435" s="156"/>
      <c r="AR435" s="156"/>
      <c r="AS435" s="156"/>
    </row>
    <row r="436" spans="15:45" ht="12.75">
      <c r="O436" s="156"/>
      <c r="P436" s="156"/>
      <c r="Q436" s="156"/>
      <c r="R436" s="156"/>
      <c r="S436" s="156"/>
      <c r="T436" s="156"/>
      <c r="U436" s="156"/>
      <c r="V436" s="156"/>
      <c r="W436" s="156"/>
      <c r="X436" s="156"/>
      <c r="Y436" s="156"/>
      <c r="Z436" s="156"/>
      <c r="AA436" s="156"/>
      <c r="AB436" s="156"/>
      <c r="AC436" s="156"/>
      <c r="AD436" s="156"/>
      <c r="AE436" s="156"/>
      <c r="AF436" s="156"/>
      <c r="AG436" s="156"/>
      <c r="AH436" s="156"/>
      <c r="AI436" s="156"/>
      <c r="AJ436" s="156"/>
      <c r="AK436" s="156"/>
      <c r="AL436" s="156"/>
      <c r="AM436" s="156"/>
      <c r="AN436" s="156"/>
      <c r="AO436" s="156"/>
      <c r="AP436" s="156"/>
      <c r="AQ436" s="156"/>
      <c r="AR436" s="156"/>
      <c r="AS436" s="156"/>
    </row>
    <row r="437" spans="15:45" ht="12.75">
      <c r="O437" s="156"/>
      <c r="P437" s="156"/>
      <c r="Q437" s="156"/>
      <c r="R437" s="156"/>
      <c r="S437" s="156"/>
      <c r="T437" s="156"/>
      <c r="U437" s="156"/>
      <c r="V437" s="156"/>
      <c r="W437" s="156"/>
      <c r="X437" s="156"/>
      <c r="Y437" s="156"/>
      <c r="Z437" s="156"/>
      <c r="AA437" s="156"/>
      <c r="AB437" s="156"/>
      <c r="AC437" s="156"/>
      <c r="AD437" s="156"/>
      <c r="AE437" s="156"/>
      <c r="AF437" s="156"/>
      <c r="AG437" s="156"/>
      <c r="AH437" s="156"/>
      <c r="AI437" s="156"/>
      <c r="AJ437" s="156"/>
      <c r="AK437" s="156"/>
      <c r="AL437" s="156"/>
      <c r="AM437" s="156"/>
      <c r="AN437" s="156"/>
      <c r="AO437" s="156"/>
      <c r="AP437" s="156"/>
      <c r="AQ437" s="156"/>
      <c r="AR437" s="156"/>
      <c r="AS437" s="156"/>
    </row>
    <row r="438" spans="15:45" ht="12.75">
      <c r="O438" s="156"/>
      <c r="P438" s="156"/>
      <c r="Q438" s="156"/>
      <c r="R438" s="156"/>
      <c r="S438" s="156"/>
      <c r="T438" s="156"/>
      <c r="U438" s="156"/>
      <c r="V438" s="156"/>
      <c r="W438" s="156"/>
      <c r="X438" s="156"/>
      <c r="Y438" s="156"/>
      <c r="Z438" s="156"/>
      <c r="AA438" s="156"/>
      <c r="AB438" s="156"/>
      <c r="AC438" s="156"/>
      <c r="AD438" s="156"/>
      <c r="AE438" s="156"/>
      <c r="AF438" s="156"/>
      <c r="AG438" s="156"/>
      <c r="AH438" s="156"/>
      <c r="AI438" s="156"/>
      <c r="AJ438" s="156"/>
      <c r="AK438" s="156"/>
      <c r="AL438" s="156"/>
      <c r="AM438" s="156"/>
      <c r="AN438" s="156"/>
      <c r="AO438" s="156"/>
      <c r="AP438" s="156"/>
      <c r="AQ438" s="156"/>
      <c r="AR438" s="156"/>
      <c r="AS438" s="156"/>
    </row>
    <row r="439" spans="15:45" ht="12.75">
      <c r="O439" s="156"/>
      <c r="P439" s="156"/>
      <c r="Q439" s="156"/>
      <c r="R439" s="156"/>
      <c r="S439" s="156"/>
      <c r="T439" s="156"/>
      <c r="U439" s="156"/>
      <c r="V439" s="156"/>
      <c r="W439" s="156"/>
      <c r="X439" s="156"/>
      <c r="Y439" s="156"/>
      <c r="Z439" s="156"/>
      <c r="AA439" s="156"/>
      <c r="AB439" s="156"/>
      <c r="AC439" s="156"/>
      <c r="AD439" s="156"/>
      <c r="AE439" s="156"/>
      <c r="AF439" s="156"/>
      <c r="AG439" s="156"/>
      <c r="AH439" s="156"/>
      <c r="AI439" s="156"/>
      <c r="AJ439" s="156"/>
      <c r="AK439" s="156"/>
      <c r="AL439" s="156"/>
      <c r="AM439" s="156"/>
      <c r="AN439" s="156"/>
      <c r="AO439" s="156"/>
      <c r="AP439" s="156"/>
      <c r="AQ439" s="156"/>
      <c r="AR439" s="156"/>
      <c r="AS439" s="156"/>
    </row>
    <row r="440" spans="15:45" ht="12.75">
      <c r="O440" s="156"/>
      <c r="P440" s="156"/>
      <c r="Q440" s="156"/>
      <c r="R440" s="156"/>
      <c r="S440" s="156"/>
      <c r="T440" s="156"/>
      <c r="U440" s="156"/>
      <c r="V440" s="156"/>
      <c r="W440" s="156"/>
      <c r="X440" s="156"/>
      <c r="Y440" s="156"/>
      <c r="Z440" s="156"/>
      <c r="AA440" s="156"/>
      <c r="AB440" s="156"/>
      <c r="AC440" s="156"/>
      <c r="AD440" s="156"/>
      <c r="AE440" s="156"/>
      <c r="AF440" s="156"/>
      <c r="AG440" s="156"/>
      <c r="AH440" s="156"/>
      <c r="AI440" s="156"/>
      <c r="AJ440" s="156"/>
      <c r="AK440" s="156"/>
      <c r="AL440" s="156"/>
      <c r="AM440" s="156"/>
      <c r="AN440" s="156"/>
      <c r="AO440" s="156"/>
      <c r="AP440" s="156"/>
      <c r="AQ440" s="156"/>
      <c r="AR440" s="156"/>
      <c r="AS440" s="156"/>
    </row>
    <row r="441" spans="15:45" ht="12.75">
      <c r="O441" s="156"/>
      <c r="P441" s="156"/>
      <c r="Q441" s="156"/>
      <c r="R441" s="156"/>
      <c r="S441" s="156"/>
      <c r="T441" s="156"/>
      <c r="U441" s="156"/>
      <c r="V441" s="156"/>
      <c r="W441" s="156"/>
      <c r="X441" s="156"/>
      <c r="Y441" s="156"/>
      <c r="Z441" s="156"/>
      <c r="AA441" s="156"/>
      <c r="AB441" s="156"/>
      <c r="AC441" s="156"/>
      <c r="AD441" s="156"/>
      <c r="AE441" s="156"/>
      <c r="AF441" s="156"/>
      <c r="AG441" s="156"/>
      <c r="AH441" s="156"/>
      <c r="AI441" s="156"/>
      <c r="AJ441" s="156"/>
      <c r="AK441" s="156"/>
      <c r="AL441" s="156"/>
      <c r="AM441" s="156"/>
      <c r="AN441" s="156"/>
      <c r="AO441" s="156"/>
      <c r="AP441" s="156"/>
      <c r="AQ441" s="156"/>
      <c r="AR441" s="156"/>
      <c r="AS441" s="156"/>
    </row>
    <row r="442" spans="15:45" ht="12.75">
      <c r="O442" s="156"/>
      <c r="P442" s="156"/>
      <c r="Q442" s="156"/>
      <c r="R442" s="156"/>
      <c r="S442" s="156"/>
      <c r="T442" s="156"/>
      <c r="U442" s="156"/>
      <c r="V442" s="156"/>
      <c r="W442" s="156"/>
      <c r="X442" s="156"/>
      <c r="Y442" s="156"/>
      <c r="Z442" s="156"/>
      <c r="AA442" s="156"/>
      <c r="AB442" s="156"/>
      <c r="AC442" s="156"/>
      <c r="AD442" s="156"/>
      <c r="AE442" s="156"/>
      <c r="AF442" s="156"/>
      <c r="AG442" s="156"/>
      <c r="AH442" s="156"/>
      <c r="AI442" s="156"/>
      <c r="AJ442" s="156"/>
      <c r="AK442" s="156"/>
      <c r="AL442" s="156"/>
      <c r="AM442" s="156"/>
      <c r="AN442" s="156"/>
      <c r="AO442" s="156"/>
      <c r="AP442" s="156"/>
      <c r="AQ442" s="156"/>
      <c r="AR442" s="156"/>
      <c r="AS442" s="156"/>
    </row>
    <row r="443" spans="15:45" ht="12.75">
      <c r="O443" s="156"/>
      <c r="P443" s="156"/>
      <c r="Q443" s="156"/>
      <c r="R443" s="156"/>
      <c r="S443" s="156"/>
      <c r="T443" s="156"/>
      <c r="U443" s="156"/>
      <c r="V443" s="156"/>
      <c r="W443" s="156"/>
      <c r="X443" s="156"/>
      <c r="Y443" s="156"/>
      <c r="Z443" s="156"/>
      <c r="AA443" s="156"/>
      <c r="AB443" s="156"/>
      <c r="AC443" s="156"/>
      <c r="AD443" s="156"/>
      <c r="AE443" s="156"/>
      <c r="AF443" s="156"/>
      <c r="AG443" s="156"/>
      <c r="AH443" s="156"/>
      <c r="AI443" s="156"/>
      <c r="AJ443" s="156"/>
      <c r="AK443" s="156"/>
      <c r="AL443" s="156"/>
      <c r="AM443" s="156"/>
      <c r="AN443" s="156"/>
      <c r="AO443" s="156"/>
      <c r="AP443" s="156"/>
      <c r="AQ443" s="156"/>
      <c r="AR443" s="156"/>
      <c r="AS443" s="156"/>
    </row>
    <row r="444" spans="15:45" ht="12.75">
      <c r="O444" s="156"/>
      <c r="P444" s="156"/>
      <c r="Q444" s="156"/>
      <c r="R444" s="156"/>
      <c r="S444" s="156"/>
      <c r="T444" s="156"/>
      <c r="U444" s="156"/>
      <c r="V444" s="156"/>
      <c r="W444" s="156"/>
      <c r="X444" s="156"/>
      <c r="Y444" s="156"/>
      <c r="Z444" s="156"/>
      <c r="AA444" s="156"/>
      <c r="AB444" s="156"/>
      <c r="AC444" s="156"/>
      <c r="AD444" s="156"/>
      <c r="AE444" s="156"/>
      <c r="AF444" s="156"/>
      <c r="AG444" s="156"/>
      <c r="AH444" s="156"/>
      <c r="AI444" s="156"/>
      <c r="AJ444" s="156"/>
      <c r="AK444" s="156"/>
      <c r="AL444" s="156"/>
      <c r="AM444" s="156"/>
      <c r="AN444" s="156"/>
      <c r="AO444" s="156"/>
      <c r="AP444" s="156"/>
      <c r="AQ444" s="156"/>
      <c r="AR444" s="156"/>
      <c r="AS444" s="156"/>
    </row>
    <row r="445" spans="15:45" ht="12.75">
      <c r="O445" s="156"/>
      <c r="P445" s="156"/>
      <c r="Q445" s="156"/>
      <c r="R445" s="156"/>
      <c r="S445" s="156"/>
      <c r="T445" s="156"/>
      <c r="U445" s="156"/>
      <c r="V445" s="156"/>
      <c r="W445" s="156"/>
      <c r="X445" s="156"/>
      <c r="Y445" s="156"/>
      <c r="Z445" s="156"/>
      <c r="AA445" s="156"/>
      <c r="AB445" s="156"/>
      <c r="AC445" s="156"/>
      <c r="AD445" s="156"/>
      <c r="AE445" s="156"/>
      <c r="AF445" s="156"/>
      <c r="AG445" s="156"/>
      <c r="AH445" s="156"/>
      <c r="AI445" s="156"/>
      <c r="AJ445" s="156"/>
      <c r="AK445" s="156"/>
      <c r="AL445" s="156"/>
      <c r="AM445" s="156"/>
      <c r="AN445" s="156"/>
      <c r="AO445" s="156"/>
      <c r="AP445" s="156"/>
      <c r="AQ445" s="156"/>
      <c r="AR445" s="156"/>
      <c r="AS445" s="156"/>
    </row>
    <row r="446" spans="15:45" ht="12.75">
      <c r="O446" s="156"/>
      <c r="P446" s="156"/>
      <c r="Q446" s="156"/>
      <c r="R446" s="156"/>
      <c r="S446" s="156"/>
      <c r="T446" s="156"/>
      <c r="U446" s="156"/>
      <c r="V446" s="156"/>
      <c r="W446" s="156"/>
      <c r="X446" s="156"/>
      <c r="Y446" s="156"/>
      <c r="Z446" s="156"/>
      <c r="AA446" s="156"/>
      <c r="AB446" s="156"/>
      <c r="AC446" s="156"/>
      <c r="AD446" s="156"/>
      <c r="AE446" s="156"/>
      <c r="AF446" s="156"/>
      <c r="AG446" s="156"/>
      <c r="AH446" s="156"/>
      <c r="AI446" s="156"/>
      <c r="AJ446" s="156"/>
      <c r="AK446" s="156"/>
      <c r="AL446" s="156"/>
      <c r="AM446" s="156"/>
      <c r="AN446" s="156"/>
      <c r="AO446" s="156"/>
      <c r="AP446" s="156"/>
      <c r="AQ446" s="156"/>
      <c r="AR446" s="156"/>
      <c r="AS446" s="156"/>
    </row>
    <row r="447" spans="15:45" ht="12.75">
      <c r="O447" s="156"/>
      <c r="P447" s="156"/>
      <c r="Q447" s="156"/>
      <c r="R447" s="156"/>
      <c r="S447" s="156"/>
      <c r="T447" s="156"/>
      <c r="U447" s="156"/>
      <c r="V447" s="156"/>
      <c r="W447" s="156"/>
      <c r="X447" s="156"/>
      <c r="Y447" s="156"/>
      <c r="Z447" s="156"/>
      <c r="AA447" s="156"/>
      <c r="AB447" s="156"/>
      <c r="AC447" s="156"/>
      <c r="AD447" s="156"/>
      <c r="AE447" s="156"/>
      <c r="AF447" s="156"/>
      <c r="AG447" s="156"/>
      <c r="AH447" s="156"/>
      <c r="AI447" s="156"/>
      <c r="AJ447" s="156"/>
      <c r="AK447" s="156"/>
      <c r="AL447" s="156"/>
      <c r="AM447" s="156"/>
      <c r="AN447" s="156"/>
      <c r="AO447" s="156"/>
      <c r="AP447" s="156"/>
      <c r="AQ447" s="156"/>
      <c r="AR447" s="156"/>
      <c r="AS447" s="156"/>
    </row>
    <row r="448" spans="15:45" ht="12.75">
      <c r="O448" s="156"/>
      <c r="P448" s="156"/>
      <c r="Q448" s="156"/>
      <c r="R448" s="156"/>
      <c r="S448" s="156"/>
      <c r="T448" s="156"/>
      <c r="U448" s="156"/>
      <c r="V448" s="156"/>
      <c r="W448" s="156"/>
      <c r="X448" s="156"/>
      <c r="Y448" s="156"/>
      <c r="Z448" s="156"/>
      <c r="AA448" s="156"/>
      <c r="AB448" s="156"/>
      <c r="AC448" s="156"/>
      <c r="AD448" s="156"/>
      <c r="AE448" s="156"/>
      <c r="AF448" s="156"/>
      <c r="AG448" s="156"/>
      <c r="AH448" s="156"/>
      <c r="AI448" s="156"/>
      <c r="AJ448" s="156"/>
      <c r="AK448" s="156"/>
      <c r="AL448" s="156"/>
      <c r="AM448" s="156"/>
      <c r="AN448" s="156"/>
      <c r="AO448" s="156"/>
      <c r="AP448" s="156"/>
      <c r="AQ448" s="156"/>
      <c r="AR448" s="156"/>
      <c r="AS448" s="156"/>
    </row>
    <row r="449" spans="15:45" ht="12.75">
      <c r="O449" s="156"/>
      <c r="P449" s="156"/>
      <c r="Q449" s="156"/>
      <c r="R449" s="156"/>
      <c r="S449" s="156"/>
      <c r="T449" s="156"/>
      <c r="U449" s="156"/>
      <c r="V449" s="156"/>
      <c r="W449" s="156"/>
      <c r="X449" s="156"/>
      <c r="Y449" s="156"/>
      <c r="Z449" s="156"/>
      <c r="AA449" s="156"/>
      <c r="AB449" s="156"/>
      <c r="AC449" s="156"/>
      <c r="AD449" s="156"/>
      <c r="AE449" s="156"/>
      <c r="AF449" s="156"/>
      <c r="AG449" s="156"/>
      <c r="AH449" s="156"/>
      <c r="AI449" s="156"/>
      <c r="AJ449" s="156"/>
      <c r="AK449" s="156"/>
      <c r="AL449" s="156"/>
      <c r="AM449" s="156"/>
      <c r="AN449" s="156"/>
      <c r="AO449" s="156"/>
      <c r="AP449" s="156"/>
      <c r="AQ449" s="156"/>
      <c r="AR449" s="156"/>
      <c r="AS449" s="156"/>
    </row>
    <row r="450" spans="15:45" ht="12.75">
      <c r="O450" s="156"/>
      <c r="P450" s="156"/>
      <c r="Q450" s="156"/>
      <c r="R450" s="156"/>
      <c r="S450" s="156"/>
      <c r="T450" s="156"/>
      <c r="U450" s="156"/>
      <c r="V450" s="156"/>
      <c r="W450" s="156"/>
      <c r="X450" s="156"/>
      <c r="Y450" s="156"/>
      <c r="Z450" s="156"/>
      <c r="AA450" s="156"/>
      <c r="AB450" s="156"/>
      <c r="AC450" s="156"/>
      <c r="AD450" s="156"/>
      <c r="AE450" s="156"/>
      <c r="AF450" s="156"/>
      <c r="AG450" s="156"/>
      <c r="AH450" s="156"/>
      <c r="AI450" s="156"/>
      <c r="AJ450" s="156"/>
      <c r="AK450" s="156"/>
      <c r="AL450" s="156"/>
      <c r="AM450" s="156"/>
      <c r="AN450" s="156"/>
      <c r="AO450" s="156"/>
      <c r="AP450" s="156"/>
      <c r="AQ450" s="156"/>
      <c r="AR450" s="156"/>
      <c r="AS450" s="156"/>
    </row>
    <row r="451" spans="15:45" ht="12.75">
      <c r="O451" s="156"/>
      <c r="P451" s="156"/>
      <c r="Q451" s="156"/>
      <c r="R451" s="156"/>
      <c r="S451" s="156"/>
      <c r="T451" s="156"/>
      <c r="U451" s="156"/>
      <c r="V451" s="156"/>
      <c r="W451" s="156"/>
      <c r="X451" s="156"/>
      <c r="Y451" s="156"/>
      <c r="Z451" s="156"/>
      <c r="AA451" s="156"/>
      <c r="AB451" s="156"/>
      <c r="AC451" s="156"/>
      <c r="AD451" s="156"/>
      <c r="AE451" s="156"/>
      <c r="AF451" s="156"/>
      <c r="AG451" s="156"/>
      <c r="AH451" s="156"/>
      <c r="AI451" s="156"/>
      <c r="AJ451" s="156"/>
      <c r="AK451" s="156"/>
      <c r="AL451" s="156"/>
      <c r="AM451" s="156"/>
      <c r="AN451" s="156"/>
      <c r="AO451" s="156"/>
      <c r="AP451" s="156"/>
      <c r="AQ451" s="156"/>
      <c r="AR451" s="156"/>
      <c r="AS451" s="156"/>
    </row>
    <row r="452" spans="15:45" ht="12.75">
      <c r="O452" s="156"/>
      <c r="P452" s="156"/>
      <c r="Q452" s="156"/>
      <c r="R452" s="156"/>
      <c r="S452" s="156"/>
      <c r="T452" s="156"/>
      <c r="U452" s="156"/>
      <c r="V452" s="156"/>
      <c r="W452" s="156"/>
      <c r="X452" s="156"/>
      <c r="Y452" s="156"/>
      <c r="Z452" s="156"/>
      <c r="AA452" s="156"/>
      <c r="AB452" s="156"/>
      <c r="AC452" s="156"/>
      <c r="AD452" s="156"/>
      <c r="AE452" s="156"/>
      <c r="AF452" s="156"/>
      <c r="AG452" s="156"/>
      <c r="AH452" s="156"/>
      <c r="AI452" s="156"/>
      <c r="AJ452" s="156"/>
      <c r="AK452" s="156"/>
      <c r="AL452" s="156"/>
      <c r="AM452" s="156"/>
      <c r="AN452" s="156"/>
      <c r="AO452" s="156"/>
      <c r="AP452" s="156"/>
      <c r="AQ452" s="156"/>
      <c r="AR452" s="156"/>
      <c r="AS452" s="156"/>
    </row>
    <row r="453" spans="15:45" ht="12.75">
      <c r="O453" s="156"/>
      <c r="P453" s="156"/>
      <c r="Q453" s="156"/>
      <c r="R453" s="156"/>
      <c r="S453" s="156"/>
      <c r="T453" s="156"/>
      <c r="U453" s="156"/>
      <c r="V453" s="156"/>
      <c r="W453" s="156"/>
      <c r="X453" s="156"/>
      <c r="Y453" s="156"/>
      <c r="Z453" s="156"/>
      <c r="AA453" s="156"/>
      <c r="AB453" s="156"/>
      <c r="AC453" s="156"/>
      <c r="AD453" s="156"/>
      <c r="AE453" s="156"/>
      <c r="AF453" s="156"/>
      <c r="AG453" s="156"/>
      <c r="AH453" s="156"/>
      <c r="AI453" s="156"/>
      <c r="AJ453" s="156"/>
      <c r="AK453" s="156"/>
      <c r="AL453" s="156"/>
      <c r="AM453" s="156"/>
      <c r="AN453" s="156"/>
      <c r="AO453" s="156"/>
      <c r="AP453" s="156"/>
      <c r="AQ453" s="156"/>
      <c r="AR453" s="156"/>
      <c r="AS453" s="156"/>
    </row>
    <row r="454" spans="15:45" ht="12.75">
      <c r="O454" s="156"/>
      <c r="P454" s="156"/>
      <c r="Q454" s="156"/>
      <c r="R454" s="156"/>
      <c r="S454" s="156"/>
      <c r="T454" s="156"/>
      <c r="U454" s="156"/>
      <c r="V454" s="156"/>
      <c r="W454" s="156"/>
      <c r="X454" s="156"/>
      <c r="Y454" s="156"/>
      <c r="Z454" s="156"/>
      <c r="AA454" s="156"/>
      <c r="AB454" s="156"/>
      <c r="AC454" s="156"/>
      <c r="AD454" s="156"/>
      <c r="AE454" s="156"/>
      <c r="AF454" s="156"/>
      <c r="AG454" s="156"/>
      <c r="AH454" s="156"/>
      <c r="AI454" s="156"/>
      <c r="AJ454" s="156"/>
      <c r="AK454" s="156"/>
      <c r="AL454" s="156"/>
      <c r="AM454" s="156"/>
      <c r="AN454" s="156"/>
      <c r="AO454" s="156"/>
      <c r="AP454" s="156"/>
      <c r="AQ454" s="156"/>
      <c r="AR454" s="156"/>
      <c r="AS454" s="156"/>
    </row>
    <row r="455" spans="15:45" ht="12.75">
      <c r="O455" s="156"/>
      <c r="P455" s="156"/>
      <c r="Q455" s="156"/>
      <c r="R455" s="156"/>
      <c r="S455" s="156"/>
      <c r="T455" s="156"/>
      <c r="U455" s="156"/>
      <c r="V455" s="156"/>
      <c r="W455" s="156"/>
      <c r="X455" s="156"/>
      <c r="Y455" s="156"/>
      <c r="Z455" s="156"/>
      <c r="AA455" s="156"/>
      <c r="AB455" s="156"/>
      <c r="AC455" s="156"/>
      <c r="AD455" s="156"/>
      <c r="AE455" s="156"/>
      <c r="AF455" s="156"/>
      <c r="AG455" s="156"/>
      <c r="AH455" s="156"/>
      <c r="AI455" s="156"/>
      <c r="AJ455" s="156"/>
      <c r="AK455" s="156"/>
      <c r="AL455" s="156"/>
      <c r="AM455" s="156"/>
      <c r="AN455" s="156"/>
      <c r="AO455" s="156"/>
      <c r="AP455" s="156"/>
      <c r="AQ455" s="156"/>
      <c r="AR455" s="156"/>
      <c r="AS455" s="156"/>
    </row>
    <row r="456" spans="15:45" ht="12.75">
      <c r="O456" s="156"/>
      <c r="P456" s="156"/>
      <c r="Q456" s="156"/>
      <c r="R456" s="156"/>
      <c r="S456" s="156"/>
      <c r="T456" s="156"/>
      <c r="U456" s="156"/>
      <c r="V456" s="156"/>
      <c r="W456" s="156"/>
      <c r="X456" s="156"/>
      <c r="Y456" s="156"/>
      <c r="Z456" s="156"/>
      <c r="AA456" s="156"/>
      <c r="AB456" s="156"/>
      <c r="AC456" s="156"/>
      <c r="AD456" s="156"/>
      <c r="AE456" s="156"/>
      <c r="AF456" s="156"/>
      <c r="AG456" s="156"/>
      <c r="AH456" s="156"/>
      <c r="AI456" s="156"/>
      <c r="AJ456" s="156"/>
      <c r="AK456" s="156"/>
      <c r="AL456" s="156"/>
      <c r="AM456" s="156"/>
      <c r="AN456" s="156"/>
      <c r="AO456" s="156"/>
      <c r="AP456" s="156"/>
      <c r="AQ456" s="156"/>
      <c r="AR456" s="156"/>
      <c r="AS456" s="156"/>
    </row>
    <row r="457" spans="15:45" ht="12.75">
      <c r="O457" s="156"/>
      <c r="P457" s="156"/>
      <c r="Q457" s="156"/>
      <c r="R457" s="156"/>
      <c r="S457" s="156"/>
      <c r="T457" s="156"/>
      <c r="U457" s="156"/>
      <c r="V457" s="156"/>
      <c r="W457" s="156"/>
      <c r="X457" s="156"/>
      <c r="Y457" s="156"/>
      <c r="Z457" s="156"/>
      <c r="AA457" s="156"/>
      <c r="AB457" s="156"/>
      <c r="AC457" s="156"/>
      <c r="AD457" s="156"/>
      <c r="AE457" s="156"/>
      <c r="AF457" s="156"/>
      <c r="AG457" s="156"/>
      <c r="AH457" s="156"/>
      <c r="AI457" s="156"/>
      <c r="AJ457" s="156"/>
      <c r="AK457" s="156"/>
      <c r="AL457" s="156"/>
      <c r="AM457" s="156"/>
      <c r="AN457" s="156"/>
      <c r="AO457" s="156"/>
      <c r="AP457" s="156"/>
      <c r="AQ457" s="156"/>
      <c r="AR457" s="156"/>
      <c r="AS457" s="156"/>
    </row>
    <row r="458" spans="15:45" ht="12.75">
      <c r="O458" s="156"/>
      <c r="P458" s="156"/>
      <c r="Q458" s="156"/>
      <c r="R458" s="156"/>
      <c r="S458" s="156"/>
      <c r="T458" s="156"/>
      <c r="U458" s="156"/>
      <c r="V458" s="156"/>
      <c r="W458" s="156"/>
      <c r="X458" s="156"/>
      <c r="Y458" s="156"/>
      <c r="Z458" s="156"/>
      <c r="AA458" s="156"/>
      <c r="AB458" s="156"/>
      <c r="AC458" s="156"/>
      <c r="AD458" s="156"/>
      <c r="AE458" s="156"/>
      <c r="AF458" s="156"/>
      <c r="AG458" s="156"/>
      <c r="AH458" s="156"/>
      <c r="AI458" s="156"/>
      <c r="AJ458" s="156"/>
      <c r="AK458" s="156"/>
      <c r="AL458" s="156"/>
      <c r="AM458" s="156"/>
      <c r="AN458" s="156"/>
      <c r="AO458" s="156"/>
      <c r="AP458" s="156"/>
      <c r="AQ458" s="156"/>
      <c r="AR458" s="156"/>
      <c r="AS458" s="156"/>
    </row>
    <row r="459" spans="15:45" ht="12.75">
      <c r="O459" s="156"/>
      <c r="P459" s="156"/>
      <c r="Q459" s="156"/>
      <c r="R459" s="156"/>
      <c r="S459" s="156"/>
      <c r="T459" s="156"/>
      <c r="U459" s="156"/>
      <c r="V459" s="156"/>
      <c r="W459" s="156"/>
      <c r="X459" s="156"/>
      <c r="Y459" s="156"/>
      <c r="Z459" s="156"/>
      <c r="AA459" s="156"/>
      <c r="AB459" s="156"/>
      <c r="AC459" s="156"/>
      <c r="AD459" s="156"/>
      <c r="AE459" s="156"/>
      <c r="AF459" s="156"/>
      <c r="AG459" s="156"/>
      <c r="AH459" s="156"/>
      <c r="AI459" s="156"/>
      <c r="AJ459" s="156"/>
      <c r="AK459" s="156"/>
      <c r="AL459" s="156"/>
      <c r="AM459" s="156"/>
      <c r="AN459" s="156"/>
      <c r="AO459" s="156"/>
      <c r="AP459" s="156"/>
      <c r="AQ459" s="156"/>
      <c r="AR459" s="156"/>
      <c r="AS459" s="156"/>
    </row>
    <row r="460" spans="15:45" ht="12.75">
      <c r="O460" s="156"/>
      <c r="P460" s="156"/>
      <c r="Q460" s="156"/>
      <c r="R460" s="156"/>
      <c r="S460" s="156"/>
      <c r="T460" s="156"/>
      <c r="U460" s="156"/>
      <c r="V460" s="156"/>
      <c r="W460" s="156"/>
      <c r="X460" s="156"/>
      <c r="Y460" s="156"/>
      <c r="Z460" s="156"/>
      <c r="AA460" s="156"/>
      <c r="AB460" s="156"/>
      <c r="AC460" s="156"/>
      <c r="AD460" s="156"/>
      <c r="AE460" s="156"/>
      <c r="AF460" s="156"/>
      <c r="AG460" s="156"/>
      <c r="AH460" s="156"/>
      <c r="AI460" s="156"/>
      <c r="AJ460" s="156"/>
      <c r="AK460" s="156"/>
      <c r="AL460" s="156"/>
      <c r="AM460" s="156"/>
      <c r="AN460" s="156"/>
      <c r="AO460" s="156"/>
      <c r="AP460" s="156"/>
      <c r="AQ460" s="156"/>
      <c r="AR460" s="156"/>
      <c r="AS460" s="156"/>
    </row>
    <row r="461" spans="15:45" ht="12.75">
      <c r="O461" s="156"/>
      <c r="P461" s="156"/>
      <c r="Q461" s="156"/>
      <c r="R461" s="156"/>
      <c r="S461" s="156"/>
      <c r="T461" s="156"/>
      <c r="U461" s="156"/>
      <c r="V461" s="156"/>
      <c r="W461" s="156"/>
      <c r="X461" s="156"/>
      <c r="Y461" s="156"/>
      <c r="Z461" s="156"/>
      <c r="AA461" s="156"/>
      <c r="AB461" s="156"/>
      <c r="AC461" s="156"/>
      <c r="AD461" s="156"/>
      <c r="AE461" s="156"/>
      <c r="AF461" s="156"/>
      <c r="AG461" s="156"/>
      <c r="AH461" s="156"/>
      <c r="AI461" s="156"/>
      <c r="AJ461" s="156"/>
      <c r="AK461" s="156"/>
      <c r="AL461" s="156"/>
      <c r="AM461" s="156"/>
      <c r="AN461" s="156"/>
      <c r="AO461" s="156"/>
      <c r="AP461" s="156"/>
      <c r="AQ461" s="156"/>
      <c r="AR461" s="156"/>
      <c r="AS461" s="156"/>
    </row>
    <row r="462" spans="15:45" ht="12.75">
      <c r="O462" s="156"/>
      <c r="P462" s="156"/>
      <c r="Q462" s="156"/>
      <c r="R462" s="156"/>
      <c r="S462" s="156"/>
      <c r="T462" s="156"/>
      <c r="U462" s="156"/>
      <c r="V462" s="156"/>
      <c r="W462" s="156"/>
      <c r="X462" s="156"/>
      <c r="Y462" s="156"/>
      <c r="Z462" s="156"/>
      <c r="AA462" s="156"/>
      <c r="AB462" s="156"/>
      <c r="AC462" s="156"/>
      <c r="AD462" s="156"/>
      <c r="AE462" s="156"/>
      <c r="AF462" s="156"/>
      <c r="AG462" s="156"/>
      <c r="AH462" s="156"/>
      <c r="AI462" s="156"/>
      <c r="AJ462" s="156"/>
      <c r="AK462" s="156"/>
      <c r="AL462" s="156"/>
      <c r="AM462" s="156"/>
      <c r="AN462" s="156"/>
      <c r="AO462" s="156"/>
      <c r="AP462" s="156"/>
      <c r="AQ462" s="156"/>
      <c r="AR462" s="156"/>
      <c r="AS462" s="156"/>
    </row>
    <row r="463" spans="15:45" ht="12.75">
      <c r="O463" s="156"/>
      <c r="P463" s="156"/>
      <c r="Q463" s="156"/>
      <c r="R463" s="156"/>
      <c r="S463" s="156"/>
      <c r="T463" s="156"/>
      <c r="U463" s="156"/>
      <c r="V463" s="156"/>
      <c r="W463" s="156"/>
      <c r="X463" s="156"/>
      <c r="Y463" s="156"/>
      <c r="Z463" s="156"/>
      <c r="AA463" s="156"/>
      <c r="AB463" s="156"/>
      <c r="AC463" s="156"/>
      <c r="AD463" s="156"/>
      <c r="AE463" s="156"/>
      <c r="AF463" s="156"/>
      <c r="AG463" s="156"/>
      <c r="AH463" s="156"/>
      <c r="AI463" s="156"/>
      <c r="AJ463" s="156"/>
      <c r="AK463" s="156"/>
      <c r="AL463" s="156"/>
      <c r="AM463" s="156"/>
      <c r="AN463" s="156"/>
      <c r="AO463" s="156"/>
      <c r="AP463" s="156"/>
      <c r="AQ463" s="156"/>
      <c r="AR463" s="156"/>
      <c r="AS463" s="156"/>
    </row>
    <row r="464" spans="15:45" ht="12.75">
      <c r="O464" s="156"/>
      <c r="P464" s="156"/>
      <c r="Q464" s="156"/>
      <c r="R464" s="156"/>
      <c r="S464" s="156"/>
      <c r="T464" s="156"/>
      <c r="U464" s="156"/>
      <c r="V464" s="156"/>
      <c r="W464" s="156"/>
      <c r="X464" s="156"/>
      <c r="Y464" s="156"/>
      <c r="Z464" s="156"/>
      <c r="AA464" s="156"/>
      <c r="AB464" s="156"/>
      <c r="AC464" s="156"/>
      <c r="AD464" s="156"/>
      <c r="AE464" s="156"/>
      <c r="AF464" s="156"/>
      <c r="AG464" s="156"/>
      <c r="AH464" s="156"/>
      <c r="AI464" s="156"/>
      <c r="AJ464" s="156"/>
      <c r="AK464" s="156"/>
      <c r="AL464" s="156"/>
      <c r="AM464" s="156"/>
      <c r="AN464" s="156"/>
      <c r="AO464" s="156"/>
      <c r="AP464" s="156"/>
      <c r="AQ464" s="156"/>
      <c r="AR464" s="156"/>
      <c r="AS464" s="156"/>
    </row>
    <row r="465" spans="15:45" ht="12.75">
      <c r="O465" s="156"/>
      <c r="P465" s="156"/>
      <c r="Q465" s="156"/>
      <c r="R465" s="156"/>
      <c r="S465" s="156"/>
      <c r="T465" s="156"/>
      <c r="U465" s="156"/>
      <c r="V465" s="156"/>
      <c r="W465" s="156"/>
      <c r="X465" s="156"/>
      <c r="Y465" s="156"/>
      <c r="Z465" s="156"/>
      <c r="AA465" s="156"/>
      <c r="AB465" s="156"/>
      <c r="AC465" s="156"/>
      <c r="AD465" s="156"/>
      <c r="AE465" s="156"/>
      <c r="AF465" s="156"/>
      <c r="AG465" s="156"/>
      <c r="AH465" s="156"/>
      <c r="AI465" s="156"/>
      <c r="AJ465" s="156"/>
      <c r="AK465" s="156"/>
      <c r="AL465" s="156"/>
      <c r="AM465" s="156"/>
      <c r="AN465" s="156"/>
      <c r="AO465" s="156"/>
      <c r="AP465" s="156"/>
      <c r="AQ465" s="156"/>
      <c r="AR465" s="156"/>
      <c r="AS465" s="156"/>
    </row>
    <row r="466" spans="15:45" ht="12.75">
      <c r="O466" s="156"/>
      <c r="P466" s="156"/>
      <c r="Q466" s="156"/>
      <c r="R466" s="156"/>
      <c r="S466" s="156"/>
      <c r="T466" s="156"/>
      <c r="U466" s="156"/>
      <c r="V466" s="156"/>
      <c r="W466" s="156"/>
      <c r="X466" s="156"/>
      <c r="Y466" s="156"/>
      <c r="Z466" s="156"/>
      <c r="AA466" s="156"/>
      <c r="AB466" s="156"/>
      <c r="AC466" s="156"/>
      <c r="AD466" s="156"/>
      <c r="AE466" s="156"/>
      <c r="AF466" s="156"/>
      <c r="AG466" s="156"/>
      <c r="AH466" s="156"/>
      <c r="AI466" s="156"/>
      <c r="AJ466" s="156"/>
      <c r="AK466" s="156"/>
      <c r="AL466" s="156"/>
      <c r="AM466" s="156"/>
      <c r="AN466" s="156"/>
      <c r="AO466" s="156"/>
      <c r="AP466" s="156"/>
      <c r="AQ466" s="156"/>
      <c r="AR466" s="156"/>
      <c r="AS466" s="156"/>
    </row>
    <row r="467" spans="15:45" ht="12.75">
      <c r="O467" s="156"/>
      <c r="P467" s="156"/>
      <c r="Q467" s="156"/>
      <c r="R467" s="156"/>
      <c r="S467" s="156"/>
      <c r="T467" s="156"/>
      <c r="U467" s="156"/>
      <c r="V467" s="156"/>
      <c r="W467" s="156"/>
      <c r="X467" s="156"/>
      <c r="Y467" s="156"/>
      <c r="Z467" s="156"/>
      <c r="AA467" s="156"/>
      <c r="AB467" s="156"/>
      <c r="AC467" s="156"/>
      <c r="AD467" s="156"/>
      <c r="AE467" s="156"/>
      <c r="AF467" s="156"/>
      <c r="AG467" s="156"/>
      <c r="AH467" s="156"/>
      <c r="AI467" s="156"/>
      <c r="AJ467" s="156"/>
      <c r="AK467" s="156"/>
      <c r="AL467" s="156"/>
      <c r="AM467" s="156"/>
      <c r="AN467" s="156"/>
      <c r="AO467" s="156"/>
      <c r="AP467" s="156"/>
      <c r="AQ467" s="156"/>
      <c r="AR467" s="156"/>
      <c r="AS467" s="156"/>
    </row>
    <row r="468" spans="15:45" ht="12.75">
      <c r="O468" s="156"/>
      <c r="P468" s="156"/>
      <c r="Q468" s="156"/>
      <c r="R468" s="156"/>
      <c r="S468" s="156"/>
      <c r="T468" s="156"/>
      <c r="U468" s="156"/>
      <c r="V468" s="156"/>
      <c r="W468" s="156"/>
      <c r="X468" s="156"/>
      <c r="Y468" s="156"/>
      <c r="Z468" s="156"/>
      <c r="AA468" s="156"/>
      <c r="AB468" s="156"/>
      <c r="AC468" s="156"/>
      <c r="AD468" s="156"/>
      <c r="AE468" s="156"/>
      <c r="AF468" s="156"/>
      <c r="AG468" s="156"/>
      <c r="AH468" s="156"/>
      <c r="AI468" s="156"/>
      <c r="AJ468" s="156"/>
      <c r="AK468" s="156"/>
      <c r="AL468" s="156"/>
      <c r="AM468" s="156"/>
      <c r="AN468" s="156"/>
      <c r="AO468" s="156"/>
      <c r="AP468" s="156"/>
      <c r="AQ468" s="156"/>
      <c r="AR468" s="156"/>
      <c r="AS468" s="156"/>
    </row>
    <row r="469" spans="15:45" ht="12.75">
      <c r="O469" s="156"/>
      <c r="P469" s="156"/>
      <c r="Q469" s="156"/>
      <c r="R469" s="156"/>
      <c r="S469" s="156"/>
      <c r="T469" s="156"/>
      <c r="U469" s="156"/>
      <c r="V469" s="156"/>
      <c r="W469" s="156"/>
      <c r="X469" s="156"/>
      <c r="Y469" s="156"/>
      <c r="Z469" s="156"/>
      <c r="AA469" s="156"/>
      <c r="AB469" s="156"/>
      <c r="AC469" s="156"/>
      <c r="AD469" s="156"/>
      <c r="AE469" s="156"/>
      <c r="AF469" s="156"/>
      <c r="AG469" s="156"/>
      <c r="AH469" s="156"/>
      <c r="AI469" s="156"/>
      <c r="AJ469" s="156"/>
      <c r="AK469" s="156"/>
      <c r="AL469" s="156"/>
      <c r="AM469" s="156"/>
      <c r="AN469" s="156"/>
      <c r="AO469" s="156"/>
      <c r="AP469" s="156"/>
      <c r="AQ469" s="156"/>
      <c r="AR469" s="156"/>
      <c r="AS469" s="156"/>
    </row>
    <row r="470" spans="15:45" ht="12.75">
      <c r="O470" s="156"/>
      <c r="P470" s="156"/>
      <c r="Q470" s="156"/>
      <c r="R470" s="156"/>
      <c r="S470" s="156"/>
      <c r="T470" s="156"/>
      <c r="U470" s="156"/>
      <c r="V470" s="156"/>
      <c r="W470" s="156"/>
      <c r="X470" s="156"/>
      <c r="Y470" s="156"/>
      <c r="Z470" s="156"/>
      <c r="AA470" s="156"/>
      <c r="AB470" s="156"/>
      <c r="AC470" s="156"/>
      <c r="AD470" s="156"/>
      <c r="AE470" s="156"/>
      <c r="AF470" s="156"/>
      <c r="AG470" s="156"/>
      <c r="AH470" s="156"/>
      <c r="AI470" s="156"/>
      <c r="AJ470" s="156"/>
      <c r="AK470" s="156"/>
      <c r="AL470" s="156"/>
      <c r="AM470" s="156"/>
      <c r="AN470" s="156"/>
      <c r="AO470" s="156"/>
      <c r="AP470" s="156"/>
      <c r="AQ470" s="156"/>
      <c r="AR470" s="156"/>
      <c r="AS470" s="156"/>
    </row>
    <row r="471" spans="15:45" ht="12.75">
      <c r="O471" s="156"/>
      <c r="P471" s="156"/>
      <c r="Q471" s="156"/>
      <c r="R471" s="156"/>
      <c r="S471" s="156"/>
      <c r="T471" s="156"/>
      <c r="U471" s="156"/>
      <c r="V471" s="156"/>
      <c r="W471" s="156"/>
      <c r="X471" s="156"/>
      <c r="Y471" s="156"/>
      <c r="Z471" s="156"/>
      <c r="AA471" s="156"/>
      <c r="AB471" s="156"/>
      <c r="AC471" s="156"/>
      <c r="AD471" s="156"/>
      <c r="AE471" s="156"/>
      <c r="AF471" s="156"/>
      <c r="AG471" s="156"/>
      <c r="AH471" s="156"/>
      <c r="AI471" s="156"/>
      <c r="AJ471" s="156"/>
      <c r="AK471" s="156"/>
      <c r="AL471" s="156"/>
      <c r="AM471" s="156"/>
      <c r="AN471" s="156"/>
      <c r="AO471" s="156"/>
      <c r="AP471" s="156"/>
      <c r="AQ471" s="156"/>
      <c r="AR471" s="156"/>
      <c r="AS471" s="156"/>
    </row>
    <row r="472" spans="15:45" ht="12.75">
      <c r="O472" s="156"/>
      <c r="P472" s="156"/>
      <c r="Q472" s="156"/>
      <c r="R472" s="156"/>
      <c r="S472" s="156"/>
      <c r="T472" s="156"/>
      <c r="U472" s="156"/>
      <c r="V472" s="156"/>
      <c r="W472" s="156"/>
      <c r="X472" s="156"/>
      <c r="Y472" s="156"/>
      <c r="Z472" s="156"/>
      <c r="AA472" s="156"/>
      <c r="AB472" s="156"/>
      <c r="AC472" s="156"/>
      <c r="AD472" s="156"/>
      <c r="AE472" s="156"/>
      <c r="AF472" s="156"/>
      <c r="AG472" s="156"/>
      <c r="AH472" s="156"/>
      <c r="AI472" s="156"/>
      <c r="AJ472" s="156"/>
      <c r="AK472" s="156"/>
      <c r="AL472" s="156"/>
      <c r="AM472" s="156"/>
      <c r="AN472" s="156"/>
      <c r="AO472" s="156"/>
      <c r="AP472" s="156"/>
      <c r="AQ472" s="156"/>
      <c r="AR472" s="156"/>
      <c r="AS472" s="156"/>
    </row>
    <row r="473" spans="15:45" ht="12.75">
      <c r="O473" s="156"/>
      <c r="P473" s="156"/>
      <c r="Q473" s="156"/>
      <c r="R473" s="156"/>
      <c r="S473" s="156"/>
      <c r="T473" s="156"/>
      <c r="U473" s="156"/>
      <c r="V473" s="156"/>
      <c r="W473" s="156"/>
      <c r="X473" s="156"/>
      <c r="Y473" s="156"/>
      <c r="Z473" s="156"/>
      <c r="AA473" s="156"/>
      <c r="AB473" s="156"/>
      <c r="AC473" s="156"/>
      <c r="AD473" s="156"/>
      <c r="AE473" s="156"/>
      <c r="AF473" s="156"/>
      <c r="AG473" s="156"/>
      <c r="AH473" s="156"/>
      <c r="AI473" s="156"/>
      <c r="AJ473" s="156"/>
      <c r="AK473" s="156"/>
      <c r="AL473" s="156"/>
      <c r="AM473" s="156"/>
      <c r="AN473" s="156"/>
      <c r="AO473" s="156"/>
      <c r="AP473" s="156"/>
      <c r="AQ473" s="156"/>
      <c r="AR473" s="156"/>
      <c r="AS473" s="156"/>
    </row>
    <row r="474" spans="15:45" ht="12.75">
      <c r="O474" s="156"/>
      <c r="P474" s="156"/>
      <c r="Q474" s="156"/>
      <c r="R474" s="156"/>
      <c r="S474" s="156"/>
      <c r="T474" s="156"/>
      <c r="U474" s="156"/>
      <c r="V474" s="156"/>
      <c r="W474" s="156"/>
      <c r="X474" s="156"/>
      <c r="Y474" s="156"/>
      <c r="Z474" s="156"/>
      <c r="AA474" s="156"/>
      <c r="AB474" s="156"/>
      <c r="AC474" s="156"/>
      <c r="AD474" s="156"/>
      <c r="AE474" s="156"/>
      <c r="AF474" s="156"/>
      <c r="AG474" s="156"/>
      <c r="AH474" s="156"/>
      <c r="AI474" s="156"/>
      <c r="AJ474" s="156"/>
      <c r="AK474" s="156"/>
      <c r="AL474" s="156"/>
      <c r="AM474" s="156"/>
      <c r="AN474" s="156"/>
      <c r="AO474" s="156"/>
      <c r="AP474" s="156"/>
      <c r="AQ474" s="156"/>
      <c r="AR474" s="156"/>
      <c r="AS474" s="156"/>
    </row>
    <row r="475" spans="15:45" ht="12.75">
      <c r="O475" s="156"/>
      <c r="P475" s="156"/>
      <c r="Q475" s="156"/>
      <c r="R475" s="156"/>
      <c r="S475" s="156"/>
      <c r="T475" s="156"/>
      <c r="U475" s="156"/>
      <c r="V475" s="156"/>
      <c r="W475" s="156"/>
      <c r="X475" s="156"/>
      <c r="Y475" s="156"/>
      <c r="Z475" s="156"/>
      <c r="AA475" s="156"/>
      <c r="AB475" s="156"/>
      <c r="AC475" s="156"/>
      <c r="AD475" s="156"/>
      <c r="AE475" s="156"/>
      <c r="AF475" s="156"/>
      <c r="AG475" s="156"/>
      <c r="AH475" s="156"/>
      <c r="AI475" s="156"/>
      <c r="AJ475" s="156"/>
      <c r="AK475" s="156"/>
      <c r="AL475" s="156"/>
      <c r="AM475" s="156"/>
      <c r="AN475" s="156"/>
      <c r="AO475" s="156"/>
      <c r="AP475" s="156"/>
      <c r="AQ475" s="156"/>
      <c r="AR475" s="156"/>
      <c r="AS475" s="156"/>
    </row>
    <row r="476" spans="15:45" ht="12.75">
      <c r="O476" s="156"/>
      <c r="P476" s="156"/>
      <c r="Q476" s="156"/>
      <c r="R476" s="156"/>
      <c r="S476" s="156"/>
      <c r="T476" s="156"/>
      <c r="U476" s="156"/>
      <c r="V476" s="156"/>
      <c r="W476" s="156"/>
      <c r="X476" s="156"/>
      <c r="Y476" s="156"/>
      <c r="Z476" s="156"/>
      <c r="AA476" s="156"/>
      <c r="AB476" s="156"/>
      <c r="AC476" s="156"/>
      <c r="AD476" s="156"/>
      <c r="AE476" s="156"/>
      <c r="AF476" s="156"/>
      <c r="AG476" s="156"/>
      <c r="AH476" s="156"/>
      <c r="AI476" s="156"/>
      <c r="AJ476" s="156"/>
      <c r="AK476" s="156"/>
      <c r="AL476" s="156"/>
      <c r="AM476" s="156"/>
      <c r="AN476" s="156"/>
      <c r="AO476" s="156"/>
      <c r="AP476" s="156"/>
      <c r="AQ476" s="156"/>
      <c r="AR476" s="156"/>
      <c r="AS476" s="156"/>
    </row>
    <row r="477" spans="15:45" ht="12.75">
      <c r="O477" s="156"/>
      <c r="P477" s="156"/>
      <c r="Q477" s="156"/>
      <c r="R477" s="156"/>
      <c r="S477" s="156"/>
      <c r="T477" s="156"/>
      <c r="U477" s="156"/>
      <c r="V477" s="156"/>
      <c r="W477" s="156"/>
      <c r="X477" s="156"/>
      <c r="Y477" s="156"/>
      <c r="Z477" s="156"/>
      <c r="AA477" s="156"/>
      <c r="AB477" s="156"/>
      <c r="AC477" s="156"/>
      <c r="AD477" s="156"/>
      <c r="AE477" s="156"/>
      <c r="AF477" s="156"/>
      <c r="AG477" s="156"/>
      <c r="AH477" s="156"/>
      <c r="AI477" s="156"/>
      <c r="AJ477" s="156"/>
      <c r="AK477" s="156"/>
      <c r="AL477" s="156"/>
      <c r="AM477" s="156"/>
      <c r="AN477" s="156"/>
      <c r="AO477" s="156"/>
      <c r="AP477" s="156"/>
      <c r="AQ477" s="156"/>
      <c r="AR477" s="156"/>
      <c r="AS477" s="156"/>
    </row>
    <row r="478" spans="15:45" ht="12.75">
      <c r="O478" s="156"/>
      <c r="P478" s="156"/>
      <c r="Q478" s="156"/>
      <c r="R478" s="156"/>
      <c r="S478" s="156"/>
      <c r="T478" s="156"/>
      <c r="U478" s="156"/>
      <c r="V478" s="156"/>
      <c r="W478" s="156"/>
      <c r="X478" s="156"/>
      <c r="Y478" s="156"/>
      <c r="Z478" s="156"/>
      <c r="AA478" s="156"/>
      <c r="AB478" s="156"/>
      <c r="AC478" s="156"/>
      <c r="AD478" s="156"/>
      <c r="AE478" s="156"/>
      <c r="AF478" s="156"/>
      <c r="AG478" s="156"/>
      <c r="AH478" s="156"/>
      <c r="AI478" s="156"/>
      <c r="AJ478" s="156"/>
      <c r="AK478" s="156"/>
      <c r="AL478" s="156"/>
      <c r="AM478" s="156"/>
      <c r="AN478" s="156"/>
      <c r="AO478" s="156"/>
      <c r="AP478" s="156"/>
      <c r="AQ478" s="156"/>
      <c r="AR478" s="156"/>
      <c r="AS478" s="156"/>
    </row>
    <row r="479" spans="15:45" ht="12.75">
      <c r="O479" s="156"/>
      <c r="P479" s="156"/>
      <c r="Q479" s="156"/>
      <c r="R479" s="156"/>
      <c r="S479" s="156"/>
      <c r="T479" s="156"/>
      <c r="U479" s="156"/>
      <c r="V479" s="156"/>
      <c r="W479" s="156"/>
      <c r="X479" s="156"/>
      <c r="Y479" s="156"/>
      <c r="Z479" s="156"/>
      <c r="AA479" s="156"/>
      <c r="AB479" s="156"/>
      <c r="AC479" s="156"/>
      <c r="AD479" s="156"/>
      <c r="AE479" s="156"/>
      <c r="AF479" s="156"/>
      <c r="AG479" s="156"/>
      <c r="AH479" s="156"/>
      <c r="AI479" s="156"/>
      <c r="AJ479" s="156"/>
      <c r="AK479" s="156"/>
      <c r="AL479" s="156"/>
      <c r="AM479" s="156"/>
      <c r="AN479" s="156"/>
      <c r="AO479" s="156"/>
      <c r="AP479" s="156"/>
      <c r="AQ479" s="156"/>
      <c r="AR479" s="156"/>
      <c r="AS479" s="156"/>
    </row>
    <row r="480" spans="15:45" ht="12.75">
      <c r="O480" s="156"/>
      <c r="P480" s="156"/>
      <c r="Q480" s="156"/>
      <c r="R480" s="156"/>
      <c r="S480" s="156"/>
      <c r="T480" s="156"/>
      <c r="U480" s="156"/>
      <c r="V480" s="156"/>
      <c r="W480" s="156"/>
      <c r="X480" s="156"/>
      <c r="Y480" s="156"/>
      <c r="Z480" s="156"/>
      <c r="AA480" s="156"/>
      <c r="AB480" s="156"/>
      <c r="AC480" s="156"/>
      <c r="AD480" s="156"/>
      <c r="AE480" s="156"/>
      <c r="AF480" s="156"/>
      <c r="AG480" s="156"/>
      <c r="AH480" s="156"/>
      <c r="AI480" s="156"/>
      <c r="AJ480" s="156"/>
      <c r="AK480" s="156"/>
      <c r="AL480" s="156"/>
      <c r="AM480" s="156"/>
      <c r="AN480" s="156"/>
      <c r="AO480" s="156"/>
      <c r="AP480" s="156"/>
      <c r="AQ480" s="156"/>
      <c r="AR480" s="156"/>
      <c r="AS480" s="156"/>
    </row>
    <row r="481" spans="15:45" ht="12.75">
      <c r="O481" s="156"/>
      <c r="P481" s="156"/>
      <c r="Q481" s="156"/>
      <c r="R481" s="156"/>
      <c r="S481" s="156"/>
      <c r="T481" s="156"/>
      <c r="U481" s="156"/>
      <c r="V481" s="156"/>
      <c r="W481" s="156"/>
      <c r="X481" s="156"/>
      <c r="Y481" s="156"/>
      <c r="Z481" s="156"/>
      <c r="AA481" s="156"/>
      <c r="AB481" s="156"/>
      <c r="AC481" s="156"/>
      <c r="AD481" s="156"/>
      <c r="AE481" s="156"/>
      <c r="AF481" s="156"/>
      <c r="AG481" s="156"/>
      <c r="AH481" s="156"/>
      <c r="AI481" s="156"/>
      <c r="AJ481" s="156"/>
      <c r="AK481" s="156"/>
      <c r="AL481" s="156"/>
      <c r="AM481" s="156"/>
      <c r="AN481" s="156"/>
      <c r="AO481" s="156"/>
      <c r="AP481" s="156"/>
      <c r="AQ481" s="156"/>
      <c r="AR481" s="156"/>
      <c r="AS481" s="156"/>
    </row>
    <row r="482" spans="15:45" ht="12.75">
      <c r="O482" s="156"/>
      <c r="P482" s="156"/>
      <c r="Q482" s="156"/>
      <c r="R482" s="156"/>
      <c r="S482" s="156"/>
      <c r="T482" s="156"/>
      <c r="U482" s="156"/>
      <c r="V482" s="156"/>
      <c r="W482" s="156"/>
      <c r="X482" s="156"/>
      <c r="Y482" s="156"/>
      <c r="Z482" s="156"/>
      <c r="AA482" s="156"/>
      <c r="AB482" s="156"/>
      <c r="AC482" s="156"/>
      <c r="AD482" s="156"/>
      <c r="AE482" s="156"/>
      <c r="AF482" s="156"/>
      <c r="AG482" s="156"/>
      <c r="AH482" s="156"/>
      <c r="AI482" s="156"/>
      <c r="AJ482" s="156"/>
      <c r="AK482" s="156"/>
      <c r="AL482" s="156"/>
      <c r="AM482" s="156"/>
      <c r="AN482" s="156"/>
      <c r="AO482" s="156"/>
      <c r="AP482" s="156"/>
      <c r="AQ482" s="156"/>
      <c r="AR482" s="156"/>
      <c r="AS482" s="156"/>
    </row>
    <row r="483" spans="15:45" ht="12.75">
      <c r="O483" s="156"/>
      <c r="P483" s="156"/>
      <c r="Q483" s="156"/>
      <c r="R483" s="156"/>
      <c r="S483" s="156"/>
      <c r="T483" s="156"/>
      <c r="U483" s="156"/>
      <c r="V483" s="156"/>
      <c r="W483" s="156"/>
      <c r="X483" s="156"/>
      <c r="Y483" s="156"/>
      <c r="Z483" s="156"/>
      <c r="AA483" s="156"/>
      <c r="AB483" s="156"/>
      <c r="AC483" s="156"/>
      <c r="AD483" s="156"/>
      <c r="AE483" s="156"/>
      <c r="AF483" s="156"/>
      <c r="AG483" s="156"/>
      <c r="AH483" s="156"/>
      <c r="AI483" s="156"/>
      <c r="AJ483" s="156"/>
      <c r="AK483" s="156"/>
      <c r="AL483" s="156"/>
      <c r="AM483" s="156"/>
      <c r="AN483" s="156"/>
      <c r="AO483" s="156"/>
      <c r="AP483" s="156"/>
      <c r="AQ483" s="156"/>
      <c r="AR483" s="156"/>
      <c r="AS483" s="156"/>
    </row>
    <row r="484" spans="15:45" ht="12.75">
      <c r="O484" s="156"/>
      <c r="P484" s="156"/>
      <c r="Q484" s="156"/>
      <c r="R484" s="156"/>
      <c r="S484" s="156"/>
      <c r="T484" s="156"/>
      <c r="U484" s="156"/>
      <c r="V484" s="156"/>
      <c r="W484" s="156"/>
      <c r="X484" s="156"/>
      <c r="Y484" s="156"/>
      <c r="Z484" s="156"/>
      <c r="AA484" s="156"/>
      <c r="AB484" s="156"/>
      <c r="AC484" s="156"/>
      <c r="AD484" s="156"/>
      <c r="AE484" s="156"/>
      <c r="AF484" s="156"/>
      <c r="AG484" s="156"/>
      <c r="AH484" s="156"/>
      <c r="AI484" s="156"/>
      <c r="AJ484" s="156"/>
      <c r="AK484" s="156"/>
      <c r="AL484" s="156"/>
      <c r="AM484" s="156"/>
      <c r="AN484" s="156"/>
      <c r="AO484" s="156"/>
      <c r="AP484" s="156"/>
      <c r="AQ484" s="156"/>
      <c r="AR484" s="156"/>
      <c r="AS484" s="156"/>
    </row>
    <row r="485" spans="15:45" ht="12.75">
      <c r="O485" s="156"/>
      <c r="P485" s="156"/>
      <c r="Q485" s="156"/>
      <c r="R485" s="156"/>
      <c r="S485" s="156"/>
      <c r="T485" s="156"/>
      <c r="U485" s="156"/>
      <c r="V485" s="156"/>
      <c r="W485" s="156"/>
      <c r="X485" s="156"/>
      <c r="Y485" s="156"/>
      <c r="Z485" s="156"/>
      <c r="AA485" s="156"/>
      <c r="AB485" s="156"/>
      <c r="AC485" s="156"/>
      <c r="AD485" s="156"/>
      <c r="AE485" s="156"/>
      <c r="AF485" s="156"/>
      <c r="AG485" s="156"/>
      <c r="AH485" s="156"/>
      <c r="AI485" s="156"/>
      <c r="AJ485" s="156"/>
      <c r="AK485" s="156"/>
      <c r="AL485" s="156"/>
      <c r="AM485" s="156"/>
      <c r="AN485" s="156"/>
      <c r="AO485" s="156"/>
      <c r="AP485" s="156"/>
      <c r="AQ485" s="156"/>
      <c r="AR485" s="156"/>
      <c r="AS485" s="156"/>
    </row>
    <row r="486" spans="15:45" ht="12.75">
      <c r="O486" s="156"/>
      <c r="P486" s="156"/>
      <c r="Q486" s="156"/>
      <c r="R486" s="156"/>
      <c r="S486" s="156"/>
      <c r="T486" s="156"/>
      <c r="U486" s="156"/>
      <c r="V486" s="156"/>
      <c r="W486" s="156"/>
      <c r="X486" s="156"/>
      <c r="Y486" s="156"/>
      <c r="Z486" s="156"/>
      <c r="AA486" s="156"/>
      <c r="AB486" s="156"/>
      <c r="AC486" s="156"/>
      <c r="AD486" s="156"/>
      <c r="AE486" s="156"/>
      <c r="AF486" s="156"/>
      <c r="AG486" s="156"/>
      <c r="AH486" s="156"/>
      <c r="AI486" s="156"/>
      <c r="AJ486" s="156"/>
      <c r="AK486" s="156"/>
      <c r="AL486" s="156"/>
      <c r="AM486" s="156"/>
      <c r="AN486" s="156"/>
      <c r="AO486" s="156"/>
      <c r="AP486" s="156"/>
      <c r="AQ486" s="156"/>
      <c r="AR486" s="156"/>
      <c r="AS486" s="156"/>
    </row>
    <row r="487" spans="15:45" ht="12.75">
      <c r="O487" s="156"/>
      <c r="P487" s="156"/>
      <c r="Q487" s="156"/>
      <c r="R487" s="156"/>
      <c r="S487" s="156"/>
      <c r="T487" s="156"/>
      <c r="U487" s="156"/>
      <c r="V487" s="156"/>
      <c r="W487" s="156"/>
      <c r="X487" s="156"/>
      <c r="Y487" s="156"/>
      <c r="Z487" s="156"/>
      <c r="AA487" s="156"/>
      <c r="AB487" s="156"/>
      <c r="AC487" s="156"/>
      <c r="AD487" s="156"/>
      <c r="AE487" s="156"/>
      <c r="AF487" s="156"/>
      <c r="AG487" s="156"/>
      <c r="AH487" s="156"/>
      <c r="AI487" s="156"/>
      <c r="AJ487" s="156"/>
      <c r="AK487" s="156"/>
      <c r="AL487" s="156"/>
      <c r="AM487" s="156"/>
      <c r="AN487" s="156"/>
      <c r="AO487" s="156"/>
      <c r="AP487" s="156"/>
      <c r="AQ487" s="156"/>
      <c r="AR487" s="156"/>
      <c r="AS487" s="156"/>
    </row>
    <row r="488" spans="15:45" ht="12.75">
      <c r="O488" s="156"/>
      <c r="P488" s="156"/>
      <c r="Q488" s="156"/>
      <c r="R488" s="156"/>
      <c r="S488" s="156"/>
      <c r="T488" s="156"/>
      <c r="U488" s="156"/>
      <c r="V488" s="156"/>
      <c r="W488" s="156"/>
      <c r="X488" s="156"/>
      <c r="Y488" s="156"/>
      <c r="Z488" s="156"/>
      <c r="AA488" s="156"/>
      <c r="AB488" s="156"/>
      <c r="AC488" s="156"/>
      <c r="AD488" s="156"/>
      <c r="AE488" s="156"/>
      <c r="AF488" s="156"/>
      <c r="AG488" s="156"/>
      <c r="AH488" s="156"/>
      <c r="AI488" s="156"/>
      <c r="AJ488" s="156"/>
      <c r="AK488" s="156"/>
      <c r="AL488" s="156"/>
      <c r="AM488" s="156"/>
      <c r="AN488" s="156"/>
      <c r="AO488" s="156"/>
      <c r="AP488" s="156"/>
      <c r="AQ488" s="156"/>
      <c r="AR488" s="156"/>
      <c r="AS488" s="156"/>
    </row>
    <row r="489" spans="15:45" ht="12.75">
      <c r="O489" s="156"/>
      <c r="P489" s="156"/>
      <c r="Q489" s="156"/>
      <c r="R489" s="156"/>
      <c r="S489" s="156"/>
      <c r="T489" s="156"/>
      <c r="U489" s="156"/>
      <c r="V489" s="156"/>
      <c r="W489" s="156"/>
      <c r="X489" s="156"/>
      <c r="Y489" s="156"/>
      <c r="Z489" s="156"/>
      <c r="AA489" s="156"/>
      <c r="AB489" s="156"/>
      <c r="AC489" s="156"/>
      <c r="AD489" s="156"/>
      <c r="AE489" s="156"/>
      <c r="AF489" s="156"/>
      <c r="AG489" s="156"/>
      <c r="AH489" s="156"/>
      <c r="AI489" s="156"/>
      <c r="AJ489" s="156"/>
      <c r="AK489" s="156"/>
      <c r="AL489" s="156"/>
      <c r="AM489" s="156"/>
      <c r="AN489" s="156"/>
      <c r="AO489" s="156"/>
      <c r="AP489" s="156"/>
      <c r="AQ489" s="156"/>
      <c r="AR489" s="156"/>
      <c r="AS489" s="156"/>
    </row>
    <row r="490" spans="15:45" ht="12.75">
      <c r="O490" s="156"/>
      <c r="P490" s="156"/>
      <c r="Q490" s="156"/>
      <c r="R490" s="156"/>
      <c r="S490" s="156"/>
      <c r="T490" s="156"/>
      <c r="U490" s="156"/>
      <c r="V490" s="156"/>
      <c r="W490" s="156"/>
      <c r="X490" s="156"/>
      <c r="Y490" s="156"/>
      <c r="Z490" s="156"/>
      <c r="AA490" s="156"/>
      <c r="AB490" s="156"/>
      <c r="AC490" s="156"/>
      <c r="AD490" s="156"/>
      <c r="AE490" s="156"/>
      <c r="AF490" s="156"/>
      <c r="AG490" s="156"/>
      <c r="AH490" s="156"/>
      <c r="AI490" s="156"/>
      <c r="AJ490" s="156"/>
      <c r="AK490" s="156"/>
      <c r="AL490" s="156"/>
      <c r="AM490" s="156"/>
      <c r="AN490" s="156"/>
      <c r="AO490" s="156"/>
      <c r="AP490" s="156"/>
      <c r="AQ490" s="156"/>
      <c r="AR490" s="156"/>
      <c r="AS490" s="156"/>
    </row>
    <row r="491" spans="15:45" ht="12.75">
      <c r="O491" s="156"/>
      <c r="P491" s="156"/>
      <c r="Q491" s="156"/>
      <c r="R491" s="156"/>
      <c r="S491" s="156"/>
      <c r="T491" s="156"/>
      <c r="U491" s="156"/>
      <c r="V491" s="156"/>
      <c r="W491" s="156"/>
      <c r="X491" s="156"/>
      <c r="Y491" s="156"/>
      <c r="Z491" s="156"/>
      <c r="AA491" s="156"/>
      <c r="AB491" s="156"/>
      <c r="AC491" s="156"/>
      <c r="AD491" s="156"/>
      <c r="AE491" s="156"/>
      <c r="AF491" s="156"/>
      <c r="AG491" s="156"/>
      <c r="AH491" s="156"/>
      <c r="AI491" s="156"/>
      <c r="AJ491" s="156"/>
      <c r="AK491" s="156"/>
      <c r="AL491" s="156"/>
      <c r="AM491" s="156"/>
      <c r="AN491" s="156"/>
      <c r="AO491" s="156"/>
      <c r="AP491" s="156"/>
      <c r="AQ491" s="156"/>
      <c r="AR491" s="156"/>
      <c r="AS491" s="156"/>
    </row>
    <row r="492" spans="15:45" ht="12.75">
      <c r="O492" s="156"/>
      <c r="P492" s="156"/>
      <c r="Q492" s="156"/>
      <c r="R492" s="156"/>
      <c r="S492" s="156"/>
      <c r="T492" s="156"/>
      <c r="U492" s="156"/>
      <c r="V492" s="156"/>
      <c r="W492" s="156"/>
      <c r="X492" s="156"/>
      <c r="Y492" s="156"/>
      <c r="Z492" s="156"/>
      <c r="AA492" s="156"/>
      <c r="AB492" s="156"/>
      <c r="AC492" s="156"/>
      <c r="AD492" s="156"/>
      <c r="AE492" s="156"/>
      <c r="AF492" s="156"/>
      <c r="AG492" s="156"/>
      <c r="AH492" s="156"/>
      <c r="AI492" s="156"/>
      <c r="AJ492" s="156"/>
      <c r="AK492" s="156"/>
      <c r="AL492" s="156"/>
      <c r="AM492" s="156"/>
      <c r="AN492" s="156"/>
      <c r="AO492" s="156"/>
      <c r="AP492" s="156"/>
      <c r="AQ492" s="156"/>
      <c r="AR492" s="156"/>
      <c r="AS492" s="156"/>
    </row>
    <row r="493" spans="15:45" ht="12.75">
      <c r="O493" s="156"/>
      <c r="P493" s="156"/>
      <c r="Q493" s="156"/>
      <c r="R493" s="156"/>
      <c r="S493" s="156"/>
      <c r="T493" s="156"/>
      <c r="U493" s="156"/>
      <c r="V493" s="156"/>
      <c r="W493" s="156"/>
      <c r="X493" s="156"/>
      <c r="Y493" s="156"/>
      <c r="Z493" s="156"/>
      <c r="AA493" s="156"/>
      <c r="AB493" s="156"/>
      <c r="AC493" s="156"/>
      <c r="AD493" s="156"/>
      <c r="AE493" s="156"/>
      <c r="AF493" s="156"/>
      <c r="AG493" s="156"/>
      <c r="AH493" s="156"/>
      <c r="AI493" s="156"/>
      <c r="AJ493" s="156"/>
      <c r="AK493" s="156"/>
      <c r="AL493" s="156"/>
      <c r="AM493" s="156"/>
      <c r="AN493" s="156"/>
      <c r="AO493" s="156"/>
      <c r="AP493" s="156"/>
      <c r="AQ493" s="156"/>
      <c r="AR493" s="156"/>
      <c r="AS493" s="156"/>
    </row>
    <row r="494" spans="15:45" ht="12.75">
      <c r="O494" s="156"/>
      <c r="P494" s="156"/>
      <c r="Q494" s="156"/>
      <c r="R494" s="156"/>
      <c r="S494" s="156"/>
      <c r="T494" s="156"/>
      <c r="U494" s="156"/>
      <c r="V494" s="156"/>
      <c r="W494" s="156"/>
      <c r="X494" s="156"/>
      <c r="Y494" s="156"/>
      <c r="Z494" s="156"/>
      <c r="AA494" s="156"/>
      <c r="AB494" s="156"/>
      <c r="AC494" s="156"/>
      <c r="AD494" s="156"/>
      <c r="AE494" s="156"/>
      <c r="AF494" s="156"/>
      <c r="AG494" s="156"/>
      <c r="AH494" s="156"/>
      <c r="AI494" s="156"/>
      <c r="AJ494" s="156"/>
      <c r="AK494" s="156"/>
      <c r="AL494" s="156"/>
      <c r="AM494" s="156"/>
      <c r="AN494" s="156"/>
      <c r="AO494" s="156"/>
      <c r="AP494" s="156"/>
      <c r="AQ494" s="156"/>
      <c r="AR494" s="156"/>
      <c r="AS494" s="156"/>
    </row>
    <row r="495" spans="15:45" ht="12.75">
      <c r="O495" s="156"/>
      <c r="P495" s="156"/>
      <c r="Q495" s="156"/>
      <c r="R495" s="156"/>
      <c r="S495" s="156"/>
      <c r="T495" s="156"/>
      <c r="U495" s="156"/>
      <c r="V495" s="156"/>
      <c r="W495" s="156"/>
      <c r="X495" s="156"/>
      <c r="Y495" s="156"/>
      <c r="Z495" s="156"/>
      <c r="AA495" s="156"/>
      <c r="AB495" s="156"/>
      <c r="AC495" s="156"/>
      <c r="AD495" s="156"/>
      <c r="AE495" s="156"/>
      <c r="AF495" s="156"/>
      <c r="AG495" s="156"/>
      <c r="AH495" s="156"/>
      <c r="AI495" s="156"/>
      <c r="AJ495" s="156"/>
      <c r="AK495" s="156"/>
      <c r="AL495" s="156"/>
      <c r="AM495" s="156"/>
      <c r="AN495" s="156"/>
      <c r="AO495" s="156"/>
      <c r="AP495" s="156"/>
      <c r="AQ495" s="156"/>
      <c r="AR495" s="156"/>
      <c r="AS495" s="156"/>
    </row>
    <row r="496" spans="15:45" ht="12.75">
      <c r="O496" s="156"/>
      <c r="P496" s="156"/>
      <c r="Q496" s="156"/>
      <c r="R496" s="156"/>
      <c r="S496" s="156"/>
      <c r="T496" s="156"/>
      <c r="U496" s="156"/>
      <c r="V496" s="156"/>
      <c r="W496" s="156"/>
      <c r="X496" s="156"/>
      <c r="Y496" s="156"/>
      <c r="Z496" s="156"/>
      <c r="AA496" s="156"/>
      <c r="AB496" s="156"/>
      <c r="AC496" s="156"/>
      <c r="AD496" s="156"/>
      <c r="AE496" s="156"/>
      <c r="AF496" s="156"/>
      <c r="AG496" s="156"/>
      <c r="AH496" s="156"/>
      <c r="AI496" s="156"/>
      <c r="AJ496" s="156"/>
      <c r="AK496" s="156"/>
      <c r="AL496" s="156"/>
      <c r="AM496" s="156"/>
      <c r="AN496" s="156"/>
      <c r="AO496" s="156"/>
      <c r="AP496" s="156"/>
      <c r="AQ496" s="156"/>
      <c r="AR496" s="156"/>
      <c r="AS496" s="156"/>
    </row>
    <row r="497" spans="15:45" ht="12.75">
      <c r="O497" s="156"/>
      <c r="P497" s="156"/>
      <c r="Q497" s="156"/>
      <c r="R497" s="156"/>
      <c r="S497" s="156"/>
      <c r="T497" s="156"/>
      <c r="U497" s="156"/>
      <c r="V497" s="156"/>
      <c r="W497" s="156"/>
      <c r="X497" s="156"/>
      <c r="Y497" s="156"/>
      <c r="Z497" s="156"/>
      <c r="AA497" s="156"/>
      <c r="AB497" s="156"/>
      <c r="AC497" s="156"/>
      <c r="AD497" s="156"/>
      <c r="AE497" s="156"/>
      <c r="AF497" s="156"/>
      <c r="AG497" s="156"/>
      <c r="AH497" s="156"/>
      <c r="AI497" s="156"/>
      <c r="AJ497" s="156"/>
      <c r="AK497" s="156"/>
      <c r="AL497" s="156"/>
      <c r="AM497" s="156"/>
      <c r="AN497" s="156"/>
      <c r="AO497" s="156"/>
      <c r="AP497" s="156"/>
      <c r="AQ497" s="156"/>
      <c r="AR497" s="156"/>
      <c r="AS497" s="156"/>
    </row>
    <row r="498" spans="15:45" ht="12.75">
      <c r="O498" s="156"/>
      <c r="P498" s="156"/>
      <c r="Q498" s="156"/>
      <c r="R498" s="156"/>
      <c r="S498" s="156"/>
      <c r="T498" s="156"/>
      <c r="U498" s="156"/>
      <c r="V498" s="156"/>
      <c r="W498" s="156"/>
      <c r="X498" s="156"/>
      <c r="Y498" s="156"/>
      <c r="Z498" s="156"/>
      <c r="AA498" s="156"/>
      <c r="AB498" s="156"/>
      <c r="AC498" s="156"/>
      <c r="AD498" s="156"/>
      <c r="AE498" s="156"/>
      <c r="AF498" s="156"/>
      <c r="AG498" s="156"/>
      <c r="AH498" s="156"/>
      <c r="AI498" s="156"/>
      <c r="AJ498" s="156"/>
      <c r="AK498" s="156"/>
      <c r="AL498" s="156"/>
      <c r="AM498" s="156"/>
      <c r="AN498" s="156"/>
      <c r="AO498" s="156"/>
      <c r="AP498" s="156"/>
      <c r="AQ498" s="156"/>
      <c r="AR498" s="156"/>
      <c r="AS498" s="156"/>
    </row>
    <row r="499" spans="15:45" ht="12.75">
      <c r="O499" s="156"/>
      <c r="P499" s="156"/>
      <c r="Q499" s="156"/>
      <c r="R499" s="156"/>
      <c r="S499" s="156"/>
      <c r="T499" s="156"/>
      <c r="U499" s="156"/>
      <c r="V499" s="156"/>
      <c r="W499" s="156"/>
      <c r="X499" s="156"/>
      <c r="Y499" s="156"/>
      <c r="Z499" s="156"/>
      <c r="AA499" s="156"/>
      <c r="AB499" s="156"/>
      <c r="AC499" s="156"/>
      <c r="AD499" s="156"/>
      <c r="AE499" s="156"/>
      <c r="AF499" s="156"/>
      <c r="AG499" s="156"/>
      <c r="AH499" s="156"/>
      <c r="AI499" s="156"/>
      <c r="AJ499" s="156"/>
      <c r="AK499" s="156"/>
      <c r="AL499" s="156"/>
      <c r="AM499" s="156"/>
      <c r="AN499" s="156"/>
      <c r="AO499" s="156"/>
      <c r="AP499" s="156"/>
      <c r="AQ499" s="156"/>
      <c r="AR499" s="156"/>
      <c r="AS499" s="156"/>
    </row>
    <row r="500" spans="15:45" ht="12.75">
      <c r="O500" s="156"/>
      <c r="P500" s="156"/>
      <c r="Q500" s="156"/>
      <c r="R500" s="156"/>
      <c r="S500" s="156"/>
      <c r="T500" s="156"/>
      <c r="U500" s="156"/>
      <c r="V500" s="156"/>
      <c r="W500" s="156"/>
      <c r="X500" s="156"/>
      <c r="Y500" s="156"/>
      <c r="Z500" s="156"/>
      <c r="AA500" s="156"/>
      <c r="AB500" s="156"/>
      <c r="AC500" s="156"/>
      <c r="AD500" s="156"/>
      <c r="AE500" s="156"/>
      <c r="AF500" s="156"/>
      <c r="AG500" s="156"/>
      <c r="AH500" s="156"/>
      <c r="AI500" s="156"/>
      <c r="AJ500" s="156"/>
      <c r="AK500" s="156"/>
      <c r="AL500" s="156"/>
      <c r="AM500" s="156"/>
      <c r="AN500" s="156"/>
      <c r="AO500" s="156"/>
      <c r="AP500" s="156"/>
      <c r="AQ500" s="156"/>
      <c r="AR500" s="156"/>
      <c r="AS500" s="156"/>
    </row>
    <row r="501" spans="15:45" ht="12.75">
      <c r="O501" s="156"/>
      <c r="P501" s="156"/>
      <c r="Q501" s="156"/>
      <c r="R501" s="156"/>
      <c r="S501" s="156"/>
      <c r="T501" s="156"/>
      <c r="U501" s="156"/>
      <c r="V501" s="156"/>
      <c r="W501" s="156"/>
      <c r="X501" s="156"/>
      <c r="Y501" s="156"/>
      <c r="Z501" s="156"/>
      <c r="AA501" s="156"/>
      <c r="AB501" s="156"/>
      <c r="AC501" s="156"/>
      <c r="AD501" s="156"/>
      <c r="AE501" s="156"/>
      <c r="AF501" s="156"/>
      <c r="AG501" s="156"/>
      <c r="AH501" s="156"/>
      <c r="AI501" s="156"/>
      <c r="AJ501" s="156"/>
      <c r="AK501" s="156"/>
      <c r="AL501" s="156"/>
      <c r="AM501" s="156"/>
      <c r="AN501" s="156"/>
      <c r="AO501" s="156"/>
      <c r="AP501" s="156"/>
      <c r="AQ501" s="156"/>
      <c r="AR501" s="156"/>
      <c r="AS501" s="156"/>
    </row>
    <row r="502" spans="15:45" ht="12.75">
      <c r="O502" s="156"/>
      <c r="P502" s="156"/>
      <c r="Q502" s="156"/>
      <c r="R502" s="156"/>
      <c r="S502" s="156"/>
      <c r="T502" s="156"/>
      <c r="U502" s="156"/>
      <c r="V502" s="156"/>
      <c r="W502" s="156"/>
      <c r="X502" s="156"/>
      <c r="Y502" s="156"/>
      <c r="Z502" s="156"/>
      <c r="AA502" s="156"/>
      <c r="AB502" s="156"/>
      <c r="AC502" s="156"/>
      <c r="AD502" s="156"/>
      <c r="AE502" s="156"/>
      <c r="AF502" s="156"/>
      <c r="AG502" s="156"/>
      <c r="AH502" s="156"/>
      <c r="AI502" s="156"/>
      <c r="AJ502" s="156"/>
      <c r="AK502" s="156"/>
      <c r="AL502" s="156"/>
      <c r="AM502" s="156"/>
      <c r="AN502" s="156"/>
      <c r="AO502" s="156"/>
      <c r="AP502" s="156"/>
      <c r="AQ502" s="156"/>
      <c r="AR502" s="156"/>
      <c r="AS502" s="156"/>
    </row>
    <row r="503" spans="15:45" ht="12.75">
      <c r="O503" s="156"/>
      <c r="P503" s="156"/>
      <c r="Q503" s="156"/>
      <c r="R503" s="156"/>
      <c r="S503" s="156"/>
      <c r="T503" s="156"/>
      <c r="U503" s="156"/>
      <c r="V503" s="156"/>
      <c r="W503" s="156"/>
      <c r="X503" s="156"/>
      <c r="Y503" s="156"/>
      <c r="Z503" s="156"/>
      <c r="AA503" s="156"/>
      <c r="AB503" s="156"/>
      <c r="AC503" s="156"/>
      <c r="AD503" s="156"/>
      <c r="AE503" s="156"/>
      <c r="AF503" s="156"/>
      <c r="AG503" s="156"/>
      <c r="AH503" s="156"/>
      <c r="AI503" s="156"/>
      <c r="AJ503" s="156"/>
      <c r="AK503" s="156"/>
      <c r="AL503" s="156"/>
      <c r="AM503" s="156"/>
      <c r="AN503" s="156"/>
      <c r="AO503" s="156"/>
      <c r="AP503" s="156"/>
      <c r="AQ503" s="156"/>
      <c r="AR503" s="156"/>
      <c r="AS503" s="156"/>
    </row>
    <row r="504" spans="15:45" ht="12.75">
      <c r="O504" s="156"/>
      <c r="P504" s="156"/>
      <c r="Q504" s="156"/>
      <c r="R504" s="156"/>
      <c r="S504" s="156"/>
      <c r="T504" s="156"/>
      <c r="U504" s="156"/>
      <c r="V504" s="156"/>
      <c r="W504" s="156"/>
      <c r="X504" s="156"/>
      <c r="Y504" s="156"/>
      <c r="Z504" s="156"/>
      <c r="AA504" s="156"/>
      <c r="AB504" s="156"/>
      <c r="AC504" s="156"/>
      <c r="AD504" s="156"/>
      <c r="AE504" s="156"/>
      <c r="AF504" s="156"/>
      <c r="AG504" s="156"/>
      <c r="AH504" s="156"/>
      <c r="AI504" s="156"/>
      <c r="AJ504" s="156"/>
      <c r="AK504" s="156"/>
      <c r="AL504" s="156"/>
      <c r="AM504" s="156"/>
      <c r="AN504" s="156"/>
      <c r="AO504" s="156"/>
      <c r="AP504" s="156"/>
      <c r="AQ504" s="156"/>
      <c r="AR504" s="156"/>
      <c r="AS504" s="156"/>
    </row>
    <row r="505" spans="15:45" ht="12.75">
      <c r="O505" s="156"/>
      <c r="P505" s="156"/>
      <c r="Q505" s="156"/>
      <c r="R505" s="156"/>
      <c r="S505" s="156"/>
      <c r="T505" s="156"/>
      <c r="U505" s="156"/>
      <c r="V505" s="156"/>
      <c r="W505" s="156"/>
      <c r="X505" s="156"/>
      <c r="Y505" s="156"/>
      <c r="Z505" s="156"/>
      <c r="AA505" s="156"/>
      <c r="AB505" s="156"/>
      <c r="AC505" s="156"/>
      <c r="AD505" s="156"/>
      <c r="AE505" s="156"/>
      <c r="AF505" s="156"/>
      <c r="AG505" s="156"/>
      <c r="AH505" s="156"/>
      <c r="AI505" s="156"/>
      <c r="AJ505" s="156"/>
      <c r="AK505" s="156"/>
      <c r="AL505" s="156"/>
      <c r="AM505" s="156"/>
      <c r="AN505" s="156"/>
      <c r="AO505" s="156"/>
      <c r="AP505" s="156"/>
      <c r="AQ505" s="156"/>
      <c r="AR505" s="156"/>
      <c r="AS505" s="156"/>
    </row>
    <row r="506" spans="15:45" ht="12.75">
      <c r="O506" s="156"/>
      <c r="P506" s="156"/>
      <c r="Q506" s="156"/>
      <c r="R506" s="156"/>
      <c r="S506" s="156"/>
      <c r="T506" s="156"/>
      <c r="U506" s="156"/>
      <c r="V506" s="156"/>
      <c r="W506" s="156"/>
      <c r="X506" s="156"/>
      <c r="Y506" s="156"/>
      <c r="Z506" s="156"/>
      <c r="AA506" s="156"/>
      <c r="AB506" s="156"/>
      <c r="AC506" s="156"/>
      <c r="AD506" s="156"/>
      <c r="AE506" s="156"/>
      <c r="AF506" s="156"/>
      <c r="AG506" s="156"/>
      <c r="AH506" s="156"/>
      <c r="AI506" s="156"/>
      <c r="AJ506" s="156"/>
      <c r="AK506" s="156"/>
      <c r="AL506" s="156"/>
      <c r="AM506" s="156"/>
      <c r="AN506" s="156"/>
      <c r="AO506" s="156"/>
      <c r="AP506" s="156"/>
      <c r="AQ506" s="156"/>
      <c r="AR506" s="156"/>
      <c r="AS506" s="156"/>
    </row>
    <row r="507" spans="15:45" ht="12.75">
      <c r="O507" s="156"/>
      <c r="P507" s="156"/>
      <c r="Q507" s="156"/>
      <c r="R507" s="156"/>
      <c r="S507" s="156"/>
      <c r="T507" s="156"/>
      <c r="U507" s="156"/>
      <c r="V507" s="156"/>
      <c r="W507" s="156"/>
      <c r="X507" s="156"/>
      <c r="Y507" s="156"/>
      <c r="Z507" s="156"/>
      <c r="AA507" s="156"/>
      <c r="AB507" s="156"/>
      <c r="AC507" s="156"/>
      <c r="AD507" s="156"/>
      <c r="AE507" s="156"/>
      <c r="AF507" s="156"/>
      <c r="AG507" s="156"/>
      <c r="AH507" s="156"/>
      <c r="AI507" s="156"/>
      <c r="AJ507" s="156"/>
      <c r="AK507" s="156"/>
      <c r="AL507" s="156"/>
      <c r="AM507" s="156"/>
      <c r="AN507" s="156"/>
      <c r="AO507" s="156"/>
      <c r="AP507" s="156"/>
      <c r="AQ507" s="156"/>
      <c r="AR507" s="156"/>
      <c r="AS507" s="156"/>
    </row>
    <row r="508" spans="15:45" ht="12.75">
      <c r="O508" s="156"/>
      <c r="P508" s="156"/>
      <c r="Q508" s="156"/>
      <c r="R508" s="156"/>
      <c r="S508" s="156"/>
      <c r="T508" s="156"/>
      <c r="U508" s="156"/>
      <c r="V508" s="156"/>
      <c r="W508" s="156"/>
      <c r="X508" s="156"/>
      <c r="Y508" s="156"/>
      <c r="Z508" s="156"/>
      <c r="AA508" s="156"/>
      <c r="AB508" s="156"/>
      <c r="AC508" s="156"/>
      <c r="AD508" s="156"/>
      <c r="AE508" s="156"/>
      <c r="AF508" s="156"/>
      <c r="AG508" s="156"/>
      <c r="AH508" s="156"/>
      <c r="AI508" s="156"/>
      <c r="AJ508" s="156"/>
      <c r="AK508" s="156"/>
      <c r="AL508" s="156"/>
      <c r="AM508" s="156"/>
      <c r="AN508" s="156"/>
      <c r="AO508" s="156"/>
      <c r="AP508" s="156"/>
      <c r="AQ508" s="156"/>
      <c r="AR508" s="156"/>
      <c r="AS508" s="156"/>
    </row>
    <row r="509" spans="15:45" ht="12.75">
      <c r="O509" s="156"/>
      <c r="P509" s="156"/>
      <c r="Q509" s="156"/>
      <c r="R509" s="156"/>
      <c r="S509" s="156"/>
      <c r="T509" s="156"/>
      <c r="U509" s="156"/>
      <c r="V509" s="156"/>
      <c r="W509" s="156"/>
      <c r="X509" s="156"/>
      <c r="Y509" s="156"/>
      <c r="Z509" s="156"/>
      <c r="AA509" s="156"/>
      <c r="AB509" s="156"/>
      <c r="AC509" s="156"/>
      <c r="AD509" s="156"/>
      <c r="AE509" s="156"/>
      <c r="AF509" s="156"/>
      <c r="AG509" s="156"/>
      <c r="AH509" s="156"/>
      <c r="AI509" s="156"/>
      <c r="AJ509" s="156"/>
      <c r="AK509" s="156"/>
      <c r="AL509" s="156"/>
      <c r="AM509" s="156"/>
      <c r="AN509" s="156"/>
      <c r="AO509" s="156"/>
      <c r="AP509" s="156"/>
      <c r="AQ509" s="156"/>
      <c r="AR509" s="156"/>
      <c r="AS509" s="156"/>
    </row>
    <row r="510" spans="15:45" ht="12.75">
      <c r="O510" s="156"/>
      <c r="P510" s="156"/>
      <c r="Q510" s="156"/>
      <c r="R510" s="156"/>
      <c r="S510" s="156"/>
      <c r="T510" s="156"/>
      <c r="U510" s="156"/>
      <c r="V510" s="156"/>
      <c r="W510" s="156"/>
      <c r="X510" s="156"/>
      <c r="Y510" s="156"/>
      <c r="Z510" s="156"/>
      <c r="AA510" s="156"/>
      <c r="AB510" s="156"/>
      <c r="AC510" s="156"/>
      <c r="AD510" s="156"/>
      <c r="AE510" s="156"/>
      <c r="AF510" s="156"/>
      <c r="AG510" s="156"/>
      <c r="AH510" s="156"/>
      <c r="AI510" s="156"/>
      <c r="AJ510" s="156"/>
      <c r="AK510" s="156"/>
      <c r="AL510" s="156"/>
      <c r="AM510" s="156"/>
      <c r="AN510" s="156"/>
      <c r="AO510" s="156"/>
      <c r="AP510" s="156"/>
      <c r="AQ510" s="156"/>
      <c r="AR510" s="156"/>
      <c r="AS510" s="156"/>
    </row>
    <row r="511" spans="15:45" ht="12.75">
      <c r="O511" s="156"/>
      <c r="P511" s="156"/>
      <c r="Q511" s="156"/>
      <c r="R511" s="156"/>
      <c r="S511" s="156"/>
      <c r="T511" s="156"/>
      <c r="U511" s="156"/>
      <c r="V511" s="156"/>
      <c r="W511" s="156"/>
      <c r="X511" s="156"/>
      <c r="Y511" s="156"/>
      <c r="Z511" s="156"/>
      <c r="AA511" s="156"/>
      <c r="AB511" s="156"/>
      <c r="AC511" s="156"/>
      <c r="AD511" s="156"/>
      <c r="AE511" s="156"/>
      <c r="AF511" s="156"/>
      <c r="AG511" s="156"/>
      <c r="AH511" s="156"/>
      <c r="AI511" s="156"/>
      <c r="AJ511" s="156"/>
      <c r="AK511" s="156"/>
      <c r="AL511" s="156"/>
      <c r="AM511" s="156"/>
      <c r="AN511" s="156"/>
      <c r="AO511" s="156"/>
      <c r="AP511" s="156"/>
      <c r="AQ511" s="156"/>
      <c r="AR511" s="156"/>
      <c r="AS511" s="156"/>
    </row>
    <row r="512" spans="15:45" ht="12.75">
      <c r="O512" s="156"/>
      <c r="P512" s="156"/>
      <c r="Q512" s="156"/>
      <c r="R512" s="156"/>
      <c r="S512" s="156"/>
      <c r="T512" s="156"/>
      <c r="U512" s="156"/>
      <c r="V512" s="156"/>
      <c r="W512" s="156"/>
      <c r="X512" s="156"/>
      <c r="Y512" s="156"/>
      <c r="Z512" s="156"/>
      <c r="AA512" s="156"/>
      <c r="AB512" s="156"/>
      <c r="AC512" s="156"/>
      <c r="AD512" s="156"/>
      <c r="AE512" s="156"/>
      <c r="AF512" s="156"/>
      <c r="AG512" s="156"/>
      <c r="AH512" s="156"/>
      <c r="AI512" s="156"/>
      <c r="AJ512" s="156"/>
      <c r="AK512" s="156"/>
      <c r="AL512" s="156"/>
      <c r="AM512" s="156"/>
      <c r="AN512" s="156"/>
      <c r="AO512" s="156"/>
      <c r="AP512" s="156"/>
      <c r="AQ512" s="156"/>
      <c r="AR512" s="156"/>
      <c r="AS512" s="156"/>
    </row>
    <row r="513" spans="15:45" ht="12.75">
      <c r="O513" s="156"/>
      <c r="P513" s="156"/>
      <c r="Q513" s="156"/>
      <c r="R513" s="156"/>
      <c r="S513" s="156"/>
      <c r="T513" s="156"/>
      <c r="U513" s="156"/>
      <c r="V513" s="156"/>
      <c r="W513" s="156"/>
      <c r="X513" s="156"/>
      <c r="Y513" s="156"/>
      <c r="Z513" s="156"/>
      <c r="AA513" s="156"/>
      <c r="AB513" s="156"/>
      <c r="AC513" s="156"/>
      <c r="AD513" s="156"/>
      <c r="AE513" s="156"/>
      <c r="AF513" s="156"/>
      <c r="AG513" s="156"/>
      <c r="AH513" s="156"/>
      <c r="AI513" s="156"/>
      <c r="AJ513" s="156"/>
      <c r="AK513" s="156"/>
      <c r="AL513" s="156"/>
      <c r="AM513" s="156"/>
      <c r="AN513" s="156"/>
      <c r="AO513" s="156"/>
      <c r="AP513" s="156"/>
      <c r="AQ513" s="156"/>
      <c r="AR513" s="156"/>
      <c r="AS513" s="156"/>
    </row>
    <row r="514" spans="15:45" ht="12.75">
      <c r="O514" s="156"/>
      <c r="P514" s="156"/>
      <c r="Q514" s="156"/>
      <c r="R514" s="156"/>
      <c r="S514" s="156"/>
      <c r="T514" s="156"/>
      <c r="U514" s="156"/>
      <c r="V514" s="156"/>
      <c r="W514" s="156"/>
      <c r="X514" s="156"/>
      <c r="Y514" s="156"/>
      <c r="Z514" s="156"/>
      <c r="AA514" s="156"/>
      <c r="AB514" s="156"/>
      <c r="AC514" s="156"/>
      <c r="AD514" s="156"/>
      <c r="AE514" s="156"/>
      <c r="AF514" s="156"/>
      <c r="AG514" s="156"/>
      <c r="AH514" s="156"/>
      <c r="AI514" s="156"/>
      <c r="AJ514" s="156"/>
      <c r="AK514" s="156"/>
      <c r="AL514" s="156"/>
      <c r="AM514" s="156"/>
      <c r="AN514" s="156"/>
      <c r="AO514" s="156"/>
      <c r="AP514" s="156"/>
      <c r="AQ514" s="156"/>
      <c r="AR514" s="156"/>
      <c r="AS514" s="156"/>
    </row>
    <row r="515" spans="15:45" ht="12.75">
      <c r="O515" s="156"/>
      <c r="P515" s="156"/>
      <c r="Q515" s="156"/>
      <c r="R515" s="156"/>
      <c r="S515" s="156"/>
      <c r="T515" s="156"/>
      <c r="U515" s="156"/>
      <c r="V515" s="156"/>
      <c r="W515" s="156"/>
      <c r="X515" s="156"/>
      <c r="Y515" s="156"/>
      <c r="Z515" s="156"/>
      <c r="AA515" s="156"/>
      <c r="AB515" s="156"/>
      <c r="AC515" s="156"/>
      <c r="AD515" s="156"/>
      <c r="AE515" s="156"/>
      <c r="AF515" s="156"/>
      <c r="AG515" s="156"/>
      <c r="AH515" s="156"/>
      <c r="AI515" s="156"/>
      <c r="AJ515" s="156"/>
      <c r="AK515" s="156"/>
      <c r="AL515" s="156"/>
      <c r="AM515" s="156"/>
      <c r="AN515" s="156"/>
      <c r="AO515" s="156"/>
      <c r="AP515" s="156"/>
      <c r="AQ515" s="156"/>
      <c r="AR515" s="156"/>
      <c r="AS515" s="156"/>
    </row>
    <row r="516" spans="15:45" ht="12.75">
      <c r="O516" s="156"/>
      <c r="P516" s="156"/>
      <c r="Q516" s="156"/>
      <c r="R516" s="156"/>
      <c r="S516" s="156"/>
      <c r="T516" s="156"/>
      <c r="U516" s="156"/>
      <c r="V516" s="156"/>
      <c r="W516" s="156"/>
      <c r="X516" s="156"/>
      <c r="Y516" s="156"/>
      <c r="Z516" s="156"/>
      <c r="AA516" s="156"/>
      <c r="AB516" s="156"/>
      <c r="AC516" s="156"/>
      <c r="AD516" s="156"/>
      <c r="AE516" s="156"/>
      <c r="AF516" s="156"/>
      <c r="AG516" s="156"/>
      <c r="AH516" s="156"/>
      <c r="AI516" s="156"/>
      <c r="AJ516" s="156"/>
      <c r="AK516" s="156"/>
      <c r="AL516" s="156"/>
      <c r="AM516" s="156"/>
      <c r="AN516" s="156"/>
      <c r="AO516" s="156"/>
      <c r="AP516" s="156"/>
      <c r="AQ516" s="156"/>
      <c r="AR516" s="156"/>
      <c r="AS516" s="156"/>
    </row>
    <row r="517" spans="15:45" ht="12.75">
      <c r="O517" s="156"/>
      <c r="P517" s="156"/>
      <c r="Q517" s="156"/>
      <c r="R517" s="156"/>
      <c r="S517" s="156"/>
      <c r="T517" s="156"/>
      <c r="U517" s="156"/>
      <c r="V517" s="156"/>
      <c r="W517" s="156"/>
      <c r="X517" s="156"/>
      <c r="Y517" s="156"/>
      <c r="Z517" s="156"/>
      <c r="AA517" s="156"/>
      <c r="AB517" s="156"/>
      <c r="AC517" s="156"/>
      <c r="AD517" s="156"/>
      <c r="AE517" s="156"/>
      <c r="AF517" s="156"/>
      <c r="AG517" s="156"/>
      <c r="AH517" s="156"/>
      <c r="AI517" s="156"/>
      <c r="AJ517" s="156"/>
      <c r="AK517" s="156"/>
      <c r="AL517" s="156"/>
      <c r="AM517" s="156"/>
      <c r="AN517" s="156"/>
      <c r="AO517" s="156"/>
      <c r="AP517" s="156"/>
      <c r="AQ517" s="156"/>
      <c r="AR517" s="156"/>
      <c r="AS517" s="156"/>
    </row>
    <row r="518" spans="15:45" ht="12.75">
      <c r="O518" s="156"/>
      <c r="P518" s="156"/>
      <c r="Q518" s="156"/>
      <c r="R518" s="156"/>
      <c r="S518" s="156"/>
      <c r="T518" s="156"/>
      <c r="U518" s="156"/>
      <c r="V518" s="156"/>
      <c r="W518" s="156"/>
      <c r="X518" s="156"/>
      <c r="Y518" s="156"/>
      <c r="Z518" s="156"/>
      <c r="AA518" s="156"/>
      <c r="AB518" s="156"/>
      <c r="AC518" s="156"/>
      <c r="AD518" s="156"/>
      <c r="AE518" s="156"/>
      <c r="AF518" s="156"/>
      <c r="AG518" s="156"/>
      <c r="AH518" s="156"/>
      <c r="AI518" s="156"/>
      <c r="AJ518" s="156"/>
      <c r="AK518" s="156"/>
      <c r="AL518" s="156"/>
      <c r="AM518" s="156"/>
      <c r="AN518" s="156"/>
      <c r="AO518" s="156"/>
      <c r="AP518" s="156"/>
      <c r="AQ518" s="156"/>
      <c r="AR518" s="156"/>
      <c r="AS518" s="156"/>
    </row>
    <row r="519" spans="15:45" ht="12.75">
      <c r="O519" s="156"/>
      <c r="P519" s="156"/>
      <c r="Q519" s="156"/>
      <c r="R519" s="156"/>
      <c r="S519" s="156"/>
      <c r="T519" s="156"/>
      <c r="U519" s="156"/>
      <c r="V519" s="156"/>
      <c r="W519" s="156"/>
      <c r="X519" s="156"/>
      <c r="Y519" s="156"/>
      <c r="Z519" s="156"/>
      <c r="AA519" s="156"/>
      <c r="AB519" s="156"/>
      <c r="AC519" s="156"/>
      <c r="AD519" s="156"/>
      <c r="AE519" s="156"/>
      <c r="AF519" s="156"/>
      <c r="AG519" s="156"/>
      <c r="AH519" s="156"/>
      <c r="AI519" s="156"/>
      <c r="AJ519" s="156"/>
      <c r="AK519" s="156"/>
      <c r="AL519" s="156"/>
      <c r="AM519" s="156"/>
      <c r="AN519" s="156"/>
      <c r="AO519" s="156"/>
      <c r="AP519" s="156"/>
      <c r="AQ519" s="156"/>
      <c r="AR519" s="156"/>
      <c r="AS519" s="156"/>
    </row>
    <row r="520" spans="15:45" ht="12.75">
      <c r="O520" s="156"/>
      <c r="P520" s="156"/>
      <c r="Q520" s="156"/>
      <c r="R520" s="156"/>
      <c r="S520" s="156"/>
      <c r="T520" s="156"/>
      <c r="U520" s="156"/>
      <c r="V520" s="156"/>
      <c r="W520" s="156"/>
      <c r="X520" s="156"/>
      <c r="Y520" s="156"/>
      <c r="Z520" s="156"/>
      <c r="AA520" s="156"/>
      <c r="AB520" s="156"/>
      <c r="AC520" s="156"/>
      <c r="AD520" s="156"/>
      <c r="AE520" s="156"/>
      <c r="AF520" s="156"/>
      <c r="AG520" s="156"/>
      <c r="AH520" s="156"/>
      <c r="AI520" s="156"/>
      <c r="AJ520" s="156"/>
      <c r="AK520" s="156"/>
      <c r="AL520" s="156"/>
      <c r="AM520" s="156"/>
      <c r="AN520" s="156"/>
      <c r="AO520" s="156"/>
      <c r="AP520" s="156"/>
      <c r="AQ520" s="156"/>
      <c r="AR520" s="156"/>
      <c r="AS520" s="156"/>
    </row>
    <row r="521" spans="15:45" ht="12.75">
      <c r="O521" s="156"/>
      <c r="P521" s="156"/>
      <c r="Q521" s="156"/>
      <c r="R521" s="156"/>
      <c r="S521" s="156"/>
      <c r="T521" s="156"/>
      <c r="U521" s="156"/>
      <c r="V521" s="156"/>
      <c r="W521" s="156"/>
      <c r="X521" s="156"/>
      <c r="Y521" s="156"/>
      <c r="Z521" s="156"/>
      <c r="AA521" s="156"/>
      <c r="AB521" s="156"/>
      <c r="AC521" s="156"/>
      <c r="AD521" s="156"/>
      <c r="AE521" s="156"/>
      <c r="AF521" s="156"/>
      <c r="AG521" s="156"/>
      <c r="AH521" s="156"/>
      <c r="AI521" s="156"/>
      <c r="AJ521" s="156"/>
      <c r="AK521" s="156"/>
      <c r="AL521" s="156"/>
      <c r="AM521" s="156"/>
      <c r="AN521" s="156"/>
      <c r="AO521" s="156"/>
      <c r="AP521" s="156"/>
      <c r="AQ521" s="156"/>
      <c r="AR521" s="156"/>
      <c r="AS521" s="156"/>
    </row>
    <row r="522" spans="15:45" ht="12.75">
      <c r="O522" s="156"/>
      <c r="P522" s="156"/>
      <c r="Q522" s="156"/>
      <c r="R522" s="156"/>
      <c r="S522" s="156"/>
      <c r="T522" s="156"/>
      <c r="U522" s="156"/>
      <c r="V522" s="156"/>
      <c r="W522" s="156"/>
      <c r="X522" s="156"/>
      <c r="Y522" s="156"/>
      <c r="Z522" s="156"/>
      <c r="AA522" s="156"/>
      <c r="AB522" s="156"/>
      <c r="AC522" s="156"/>
      <c r="AD522" s="156"/>
      <c r="AE522" s="156"/>
      <c r="AF522" s="156"/>
      <c r="AG522" s="156"/>
      <c r="AH522" s="156"/>
      <c r="AI522" s="156"/>
      <c r="AJ522" s="156"/>
      <c r="AK522" s="156"/>
      <c r="AL522" s="156"/>
      <c r="AM522" s="156"/>
      <c r="AN522" s="156"/>
      <c r="AO522" s="156"/>
      <c r="AP522" s="156"/>
      <c r="AQ522" s="156"/>
      <c r="AR522" s="156"/>
      <c r="AS522" s="156"/>
    </row>
    <row r="523" spans="15:45" ht="12.75">
      <c r="O523" s="156"/>
      <c r="P523" s="156"/>
      <c r="Q523" s="156"/>
      <c r="R523" s="156"/>
      <c r="S523" s="156"/>
      <c r="T523" s="156"/>
      <c r="U523" s="156"/>
      <c r="V523" s="156"/>
      <c r="W523" s="156"/>
      <c r="X523" s="156"/>
      <c r="Y523" s="156"/>
      <c r="Z523" s="156"/>
      <c r="AA523" s="156"/>
      <c r="AB523" s="156"/>
      <c r="AC523" s="156"/>
      <c r="AD523" s="156"/>
      <c r="AE523" s="156"/>
      <c r="AF523" s="156"/>
      <c r="AG523" s="156"/>
      <c r="AH523" s="156"/>
      <c r="AI523" s="156"/>
      <c r="AJ523" s="156"/>
      <c r="AK523" s="156"/>
      <c r="AL523" s="156"/>
      <c r="AM523" s="156"/>
      <c r="AN523" s="156"/>
      <c r="AO523" s="156"/>
      <c r="AP523" s="156"/>
      <c r="AQ523" s="156"/>
      <c r="AR523" s="156"/>
      <c r="AS523" s="156"/>
    </row>
    <row r="524" spans="15:45" ht="12.75">
      <c r="O524" s="156"/>
      <c r="P524" s="156"/>
      <c r="Q524" s="156"/>
      <c r="R524" s="156"/>
      <c r="S524" s="156"/>
      <c r="T524" s="156"/>
      <c r="U524" s="156"/>
      <c r="V524" s="156"/>
      <c r="W524" s="156"/>
      <c r="X524" s="156"/>
      <c r="Y524" s="156"/>
      <c r="Z524" s="156"/>
      <c r="AA524" s="156"/>
      <c r="AB524" s="156"/>
      <c r="AC524" s="156"/>
      <c r="AD524" s="156"/>
      <c r="AE524" s="156"/>
      <c r="AF524" s="156"/>
      <c r="AG524" s="156"/>
      <c r="AH524" s="156"/>
      <c r="AI524" s="156"/>
      <c r="AJ524" s="156"/>
      <c r="AK524" s="156"/>
      <c r="AL524" s="156"/>
      <c r="AM524" s="156"/>
      <c r="AN524" s="156"/>
      <c r="AO524" s="156"/>
      <c r="AP524" s="156"/>
      <c r="AQ524" s="156"/>
      <c r="AR524" s="156"/>
      <c r="AS524" s="156"/>
    </row>
    <row r="525" spans="15:45" ht="12.75">
      <c r="O525" s="156"/>
      <c r="P525" s="156"/>
      <c r="Q525" s="156"/>
      <c r="R525" s="156"/>
      <c r="S525" s="156"/>
      <c r="T525" s="156"/>
      <c r="U525" s="156"/>
      <c r="V525" s="156"/>
      <c r="W525" s="156"/>
      <c r="X525" s="156"/>
      <c r="Y525" s="156"/>
      <c r="Z525" s="156"/>
      <c r="AA525" s="156"/>
      <c r="AB525" s="156"/>
      <c r="AC525" s="156"/>
      <c r="AD525" s="156"/>
      <c r="AE525" s="156"/>
      <c r="AF525" s="156"/>
      <c r="AG525" s="156"/>
      <c r="AH525" s="156"/>
      <c r="AI525" s="156"/>
      <c r="AJ525" s="156"/>
      <c r="AK525" s="156"/>
      <c r="AL525" s="156"/>
      <c r="AM525" s="156"/>
      <c r="AN525" s="156"/>
      <c r="AO525" s="156"/>
      <c r="AP525" s="156"/>
      <c r="AQ525" s="156"/>
      <c r="AR525" s="156"/>
      <c r="AS525" s="156"/>
    </row>
    <row r="526" spans="15:45" ht="12.75">
      <c r="O526" s="156"/>
      <c r="P526" s="156"/>
      <c r="Q526" s="156"/>
      <c r="R526" s="156"/>
      <c r="S526" s="156"/>
      <c r="T526" s="156"/>
      <c r="U526" s="156"/>
      <c r="V526" s="156"/>
      <c r="W526" s="156"/>
      <c r="X526" s="156"/>
      <c r="Y526" s="156"/>
      <c r="Z526" s="156"/>
      <c r="AA526" s="156"/>
      <c r="AB526" s="156"/>
      <c r="AC526" s="156"/>
      <c r="AD526" s="156"/>
      <c r="AE526" s="156"/>
      <c r="AF526" s="156"/>
      <c r="AG526" s="156"/>
      <c r="AH526" s="156"/>
      <c r="AI526" s="156"/>
      <c r="AJ526" s="156"/>
      <c r="AK526" s="156"/>
      <c r="AL526" s="156"/>
      <c r="AM526" s="156"/>
      <c r="AN526" s="156"/>
      <c r="AO526" s="156"/>
      <c r="AP526" s="156"/>
      <c r="AQ526" s="156"/>
      <c r="AR526" s="156"/>
      <c r="AS526" s="156"/>
    </row>
    <row r="527" spans="15:45" ht="12.75">
      <c r="O527" s="156"/>
      <c r="P527" s="156"/>
      <c r="Q527" s="156"/>
      <c r="R527" s="156"/>
      <c r="S527" s="156"/>
      <c r="T527" s="156"/>
      <c r="U527" s="156"/>
      <c r="V527" s="156"/>
      <c r="W527" s="156"/>
      <c r="X527" s="156"/>
      <c r="Y527" s="156"/>
      <c r="Z527" s="156"/>
      <c r="AA527" s="156"/>
      <c r="AB527" s="156"/>
      <c r="AC527" s="156"/>
      <c r="AD527" s="156"/>
      <c r="AE527" s="156"/>
      <c r="AF527" s="156"/>
      <c r="AG527" s="156"/>
      <c r="AH527" s="156"/>
      <c r="AI527" s="156"/>
      <c r="AJ527" s="156"/>
      <c r="AK527" s="156"/>
      <c r="AL527" s="156"/>
      <c r="AM527" s="156"/>
      <c r="AN527" s="156"/>
      <c r="AO527" s="156"/>
      <c r="AP527" s="156"/>
      <c r="AQ527" s="156"/>
      <c r="AR527" s="156"/>
      <c r="AS527" s="156"/>
    </row>
    <row r="528" spans="15:45" ht="12.75">
      <c r="O528" s="156"/>
      <c r="P528" s="156"/>
      <c r="Q528" s="156"/>
      <c r="R528" s="156"/>
      <c r="S528" s="156"/>
      <c r="T528" s="156"/>
      <c r="U528" s="156"/>
      <c r="V528" s="156"/>
      <c r="W528" s="156"/>
      <c r="X528" s="156"/>
      <c r="Y528" s="156"/>
      <c r="Z528" s="156"/>
      <c r="AA528" s="156"/>
      <c r="AB528" s="156"/>
      <c r="AC528" s="156"/>
      <c r="AD528" s="156"/>
      <c r="AE528" s="156"/>
      <c r="AF528" s="156"/>
      <c r="AG528" s="156"/>
      <c r="AH528" s="156"/>
      <c r="AI528" s="156"/>
      <c r="AJ528" s="156"/>
      <c r="AK528" s="156"/>
      <c r="AL528" s="156"/>
      <c r="AM528" s="156"/>
      <c r="AN528" s="156"/>
      <c r="AO528" s="156"/>
      <c r="AP528" s="156"/>
      <c r="AQ528" s="156"/>
      <c r="AR528" s="156"/>
      <c r="AS528" s="156"/>
    </row>
    <row r="529" spans="15:45" ht="12.75">
      <c r="O529" s="156"/>
      <c r="P529" s="156"/>
      <c r="Q529" s="156"/>
      <c r="R529" s="156"/>
      <c r="S529" s="156"/>
      <c r="T529" s="156"/>
      <c r="U529" s="156"/>
      <c r="V529" s="156"/>
      <c r="W529" s="156"/>
      <c r="X529" s="156"/>
      <c r="Y529" s="156"/>
      <c r="Z529" s="156"/>
      <c r="AA529" s="156"/>
      <c r="AB529" s="156"/>
      <c r="AC529" s="156"/>
      <c r="AD529" s="156"/>
      <c r="AE529" s="156"/>
      <c r="AF529" s="156"/>
      <c r="AG529" s="156"/>
      <c r="AH529" s="156"/>
      <c r="AI529" s="156"/>
      <c r="AJ529" s="156"/>
      <c r="AK529" s="156"/>
      <c r="AL529" s="156"/>
      <c r="AM529" s="156"/>
      <c r="AN529" s="156"/>
      <c r="AO529" s="156"/>
      <c r="AP529" s="156"/>
      <c r="AQ529" s="156"/>
      <c r="AR529" s="156"/>
      <c r="AS529" s="156"/>
    </row>
    <row r="530" spans="15:45" ht="12.75">
      <c r="O530" s="156"/>
      <c r="P530" s="156"/>
      <c r="Q530" s="156"/>
      <c r="R530" s="156"/>
      <c r="S530" s="156"/>
      <c r="T530" s="156"/>
      <c r="U530" s="156"/>
      <c r="V530" s="156"/>
      <c r="W530" s="156"/>
      <c r="X530" s="156"/>
      <c r="Y530" s="156"/>
      <c r="Z530" s="156"/>
      <c r="AA530" s="156"/>
      <c r="AB530" s="156"/>
      <c r="AC530" s="156"/>
      <c r="AD530" s="156"/>
      <c r="AE530" s="156"/>
      <c r="AF530" s="156"/>
      <c r="AG530" s="156"/>
      <c r="AH530" s="156"/>
      <c r="AI530" s="156"/>
      <c r="AJ530" s="156"/>
      <c r="AK530" s="156"/>
      <c r="AL530" s="156"/>
      <c r="AM530" s="156"/>
      <c r="AN530" s="156"/>
      <c r="AO530" s="156"/>
      <c r="AP530" s="156"/>
      <c r="AQ530" s="156"/>
      <c r="AR530" s="156"/>
      <c r="AS530" s="156"/>
    </row>
    <row r="531" spans="15:45" ht="12.75">
      <c r="O531" s="156"/>
      <c r="P531" s="156"/>
      <c r="Q531" s="156"/>
      <c r="R531" s="156"/>
      <c r="S531" s="156"/>
      <c r="T531" s="156"/>
      <c r="U531" s="156"/>
      <c r="V531" s="156"/>
      <c r="W531" s="156"/>
      <c r="X531" s="156"/>
      <c r="Y531" s="156"/>
      <c r="Z531" s="156"/>
      <c r="AA531" s="156"/>
      <c r="AB531" s="156"/>
      <c r="AC531" s="156"/>
      <c r="AD531" s="156"/>
      <c r="AE531" s="156"/>
      <c r="AF531" s="156"/>
      <c r="AG531" s="156"/>
      <c r="AH531" s="156"/>
      <c r="AI531" s="156"/>
      <c r="AJ531" s="156"/>
      <c r="AK531" s="156"/>
      <c r="AL531" s="156"/>
      <c r="AM531" s="156"/>
      <c r="AN531" s="156"/>
      <c r="AO531" s="156"/>
      <c r="AP531" s="156"/>
      <c r="AQ531" s="156"/>
      <c r="AR531" s="156"/>
      <c r="AS531" s="156"/>
    </row>
    <row r="532" spans="15:45" ht="12.75">
      <c r="O532" s="156"/>
      <c r="P532" s="156"/>
      <c r="Q532" s="156"/>
      <c r="R532" s="156"/>
      <c r="S532" s="156"/>
      <c r="T532" s="156"/>
      <c r="U532" s="156"/>
      <c r="V532" s="156"/>
      <c r="W532" s="156"/>
      <c r="X532" s="156"/>
      <c r="Y532" s="156"/>
      <c r="Z532" s="156"/>
      <c r="AA532" s="156"/>
      <c r="AB532" s="156"/>
      <c r="AC532" s="156"/>
      <c r="AD532" s="156"/>
      <c r="AE532" s="156"/>
      <c r="AF532" s="156"/>
      <c r="AG532" s="156"/>
      <c r="AH532" s="156"/>
      <c r="AI532" s="156"/>
      <c r="AJ532" s="156"/>
      <c r="AK532" s="156"/>
      <c r="AL532" s="156"/>
      <c r="AM532" s="156"/>
      <c r="AN532" s="156"/>
      <c r="AO532" s="156"/>
      <c r="AP532" s="156"/>
      <c r="AQ532" s="156"/>
      <c r="AR532" s="156"/>
      <c r="AS532" s="156"/>
    </row>
    <row r="533" spans="15:45" ht="12.75">
      <c r="O533" s="156"/>
      <c r="P533" s="156"/>
      <c r="Q533" s="156"/>
      <c r="R533" s="156"/>
      <c r="S533" s="156"/>
      <c r="T533" s="156"/>
      <c r="U533" s="156"/>
      <c r="V533" s="156"/>
      <c r="W533" s="156"/>
      <c r="X533" s="156"/>
      <c r="Y533" s="156"/>
      <c r="Z533" s="156"/>
      <c r="AA533" s="156"/>
      <c r="AB533" s="156"/>
      <c r="AC533" s="156"/>
      <c r="AD533" s="156"/>
      <c r="AE533" s="156"/>
      <c r="AF533" s="156"/>
      <c r="AG533" s="156"/>
      <c r="AH533" s="156"/>
      <c r="AI533" s="156"/>
      <c r="AJ533" s="156"/>
      <c r="AK533" s="156"/>
      <c r="AL533" s="156"/>
      <c r="AM533" s="156"/>
      <c r="AN533" s="156"/>
      <c r="AO533" s="156"/>
      <c r="AP533" s="156"/>
      <c r="AQ533" s="156"/>
      <c r="AR533" s="156"/>
      <c r="AS533" s="156"/>
    </row>
    <row r="534" spans="15:45" ht="12.75">
      <c r="O534" s="156"/>
      <c r="P534" s="156"/>
      <c r="Q534" s="156"/>
      <c r="R534" s="156"/>
      <c r="S534" s="156"/>
      <c r="T534" s="156"/>
      <c r="U534" s="156"/>
      <c r="V534" s="156"/>
      <c r="W534" s="156"/>
      <c r="X534" s="156"/>
      <c r="Y534" s="156"/>
      <c r="Z534" s="156"/>
      <c r="AA534" s="156"/>
      <c r="AB534" s="156"/>
      <c r="AC534" s="156"/>
      <c r="AD534" s="156"/>
      <c r="AE534" s="156"/>
      <c r="AF534" s="156"/>
      <c r="AG534" s="156"/>
      <c r="AH534" s="156"/>
      <c r="AI534" s="156"/>
      <c r="AJ534" s="156"/>
      <c r="AK534" s="156"/>
      <c r="AL534" s="156"/>
      <c r="AM534" s="156"/>
      <c r="AN534" s="156"/>
      <c r="AO534" s="156"/>
      <c r="AP534" s="156"/>
      <c r="AQ534" s="156"/>
      <c r="AR534" s="156"/>
      <c r="AS534" s="156"/>
    </row>
    <row r="535" spans="15:45" ht="12.75">
      <c r="O535" s="156"/>
      <c r="P535" s="156"/>
      <c r="Q535" s="156"/>
      <c r="R535" s="156"/>
      <c r="S535" s="156"/>
      <c r="T535" s="156"/>
      <c r="U535" s="156"/>
      <c r="V535" s="156"/>
      <c r="W535" s="156"/>
      <c r="X535" s="156"/>
      <c r="Y535" s="156"/>
      <c r="Z535" s="156"/>
      <c r="AA535" s="156"/>
      <c r="AB535" s="156"/>
      <c r="AC535" s="156"/>
      <c r="AD535" s="156"/>
      <c r="AE535" s="156"/>
      <c r="AF535" s="156"/>
      <c r="AG535" s="156"/>
      <c r="AH535" s="156"/>
      <c r="AI535" s="156"/>
      <c r="AJ535" s="156"/>
      <c r="AK535" s="156"/>
      <c r="AL535" s="156"/>
      <c r="AM535" s="156"/>
      <c r="AN535" s="156"/>
      <c r="AO535" s="156"/>
      <c r="AP535" s="156"/>
      <c r="AQ535" s="156"/>
      <c r="AR535" s="156"/>
      <c r="AS535" s="156"/>
    </row>
    <row r="536" spans="15:45" ht="12.75">
      <c r="O536" s="156"/>
      <c r="P536" s="156"/>
      <c r="Q536" s="156"/>
      <c r="R536" s="156"/>
      <c r="S536" s="156"/>
      <c r="T536" s="156"/>
      <c r="U536" s="156"/>
      <c r="V536" s="156"/>
      <c r="W536" s="156"/>
      <c r="X536" s="156"/>
      <c r="Y536" s="156"/>
      <c r="Z536" s="156"/>
      <c r="AA536" s="156"/>
      <c r="AB536" s="156"/>
      <c r="AC536" s="156"/>
      <c r="AD536" s="156"/>
      <c r="AE536" s="156"/>
      <c r="AF536" s="156"/>
      <c r="AG536" s="156"/>
      <c r="AH536" s="156"/>
      <c r="AI536" s="156"/>
      <c r="AJ536" s="156"/>
      <c r="AK536" s="156"/>
      <c r="AL536" s="156"/>
      <c r="AM536" s="156"/>
      <c r="AN536" s="156"/>
      <c r="AO536" s="156"/>
      <c r="AP536" s="156"/>
      <c r="AQ536" s="156"/>
      <c r="AR536" s="156"/>
      <c r="AS536" s="156"/>
    </row>
    <row r="537" spans="15:45" ht="12.75">
      <c r="O537" s="156"/>
      <c r="P537" s="156"/>
      <c r="Q537" s="156"/>
      <c r="R537" s="156"/>
      <c r="S537" s="156"/>
      <c r="T537" s="156"/>
      <c r="U537" s="156"/>
      <c r="V537" s="156"/>
      <c r="W537" s="156"/>
      <c r="X537" s="156"/>
      <c r="Y537" s="156"/>
      <c r="Z537" s="156"/>
      <c r="AA537" s="156"/>
      <c r="AB537" s="156"/>
      <c r="AC537" s="156"/>
      <c r="AD537" s="156"/>
      <c r="AE537" s="156"/>
      <c r="AF537" s="156"/>
      <c r="AG537" s="156"/>
      <c r="AH537" s="156"/>
      <c r="AI537" s="156"/>
      <c r="AJ537" s="156"/>
      <c r="AK537" s="156"/>
      <c r="AL537" s="156"/>
      <c r="AM537" s="156"/>
      <c r="AN537" s="156"/>
      <c r="AO537" s="156"/>
      <c r="AP537" s="156"/>
      <c r="AQ537" s="156"/>
      <c r="AR537" s="156"/>
      <c r="AS537" s="156"/>
    </row>
    <row r="538" spans="15:45" ht="12.75">
      <c r="O538" s="156"/>
      <c r="P538" s="156"/>
      <c r="Q538" s="156"/>
      <c r="R538" s="156"/>
      <c r="S538" s="156"/>
      <c r="T538" s="156"/>
      <c r="U538" s="156"/>
      <c r="V538" s="156"/>
      <c r="W538" s="156"/>
      <c r="X538" s="156"/>
      <c r="Y538" s="156"/>
      <c r="Z538" s="156"/>
      <c r="AA538" s="156"/>
      <c r="AB538" s="156"/>
      <c r="AC538" s="156"/>
      <c r="AD538" s="156"/>
      <c r="AE538" s="156"/>
      <c r="AF538" s="156"/>
      <c r="AG538" s="156"/>
      <c r="AH538" s="156"/>
      <c r="AI538" s="156"/>
      <c r="AJ538" s="156"/>
      <c r="AK538" s="156"/>
      <c r="AL538" s="156"/>
      <c r="AM538" s="156"/>
      <c r="AN538" s="156"/>
      <c r="AO538" s="156"/>
      <c r="AP538" s="156"/>
      <c r="AQ538" s="156"/>
      <c r="AR538" s="156"/>
      <c r="AS538" s="156"/>
    </row>
    <row r="539" spans="15:45" ht="12.75">
      <c r="O539" s="156"/>
      <c r="P539" s="156"/>
      <c r="Q539" s="156"/>
      <c r="R539" s="156"/>
      <c r="S539" s="156"/>
      <c r="T539" s="156"/>
      <c r="U539" s="156"/>
      <c r="V539" s="156"/>
      <c r="W539" s="156"/>
      <c r="X539" s="156"/>
      <c r="Y539" s="156"/>
      <c r="Z539" s="156"/>
      <c r="AA539" s="156"/>
      <c r="AB539" s="156"/>
      <c r="AC539" s="156"/>
      <c r="AD539" s="156"/>
      <c r="AE539" s="156"/>
      <c r="AF539" s="156"/>
      <c r="AG539" s="156"/>
      <c r="AH539" s="156"/>
      <c r="AI539" s="156"/>
      <c r="AJ539" s="156"/>
      <c r="AK539" s="156"/>
      <c r="AL539" s="156"/>
      <c r="AM539" s="156"/>
      <c r="AN539" s="156"/>
      <c r="AO539" s="156"/>
      <c r="AP539" s="156"/>
      <c r="AQ539" s="156"/>
      <c r="AR539" s="156"/>
      <c r="AS539" s="156"/>
    </row>
    <row r="540" spans="15:45" ht="12.75">
      <c r="O540" s="156"/>
      <c r="P540" s="156"/>
      <c r="Q540" s="156"/>
      <c r="R540" s="156"/>
      <c r="S540" s="156"/>
      <c r="T540" s="156"/>
      <c r="U540" s="156"/>
      <c r="V540" s="156"/>
      <c r="W540" s="156"/>
      <c r="X540" s="156"/>
      <c r="Y540" s="156"/>
      <c r="Z540" s="156"/>
      <c r="AA540" s="156"/>
      <c r="AB540" s="156"/>
      <c r="AC540" s="156"/>
      <c r="AD540" s="156"/>
      <c r="AE540" s="156"/>
      <c r="AF540" s="156"/>
      <c r="AG540" s="156"/>
      <c r="AH540" s="156"/>
      <c r="AI540" s="156"/>
      <c r="AJ540" s="156"/>
      <c r="AK540" s="156"/>
      <c r="AL540" s="156"/>
      <c r="AM540" s="156"/>
      <c r="AN540" s="156"/>
      <c r="AO540" s="156"/>
      <c r="AP540" s="156"/>
      <c r="AQ540" s="156"/>
      <c r="AR540" s="156"/>
      <c r="AS540" s="156"/>
    </row>
    <row r="541" spans="15:45" ht="12.75">
      <c r="O541" s="156"/>
      <c r="P541" s="156"/>
      <c r="Q541" s="156"/>
      <c r="R541" s="156"/>
      <c r="S541" s="156"/>
      <c r="T541" s="156"/>
      <c r="U541" s="156"/>
      <c r="V541" s="156"/>
      <c r="W541" s="156"/>
      <c r="X541" s="156"/>
      <c r="Y541" s="156"/>
      <c r="Z541" s="156"/>
      <c r="AA541" s="156"/>
      <c r="AB541" s="156"/>
      <c r="AC541" s="156"/>
      <c r="AD541" s="156"/>
      <c r="AE541" s="156"/>
      <c r="AF541" s="156"/>
      <c r="AG541" s="156"/>
      <c r="AH541" s="156"/>
      <c r="AI541" s="156"/>
      <c r="AJ541" s="156"/>
      <c r="AK541" s="156"/>
      <c r="AL541" s="156"/>
      <c r="AM541" s="156"/>
      <c r="AN541" s="156"/>
      <c r="AO541" s="156"/>
      <c r="AP541" s="156"/>
      <c r="AQ541" s="156"/>
      <c r="AR541" s="156"/>
      <c r="AS541" s="156"/>
    </row>
    <row r="542" spans="15:45" ht="12.75">
      <c r="O542" s="156"/>
      <c r="P542" s="156"/>
      <c r="Q542" s="156"/>
      <c r="R542" s="156"/>
      <c r="S542" s="156"/>
      <c r="T542" s="156"/>
      <c r="U542" s="156"/>
      <c r="V542" s="156"/>
      <c r="W542" s="156"/>
      <c r="X542" s="156"/>
      <c r="Y542" s="156"/>
      <c r="Z542" s="156"/>
      <c r="AA542" s="156"/>
      <c r="AB542" s="156"/>
      <c r="AC542" s="156"/>
      <c r="AD542" s="156"/>
      <c r="AE542" s="156"/>
      <c r="AF542" s="156"/>
      <c r="AG542" s="156"/>
      <c r="AH542" s="156"/>
      <c r="AI542" s="156"/>
      <c r="AJ542" s="156"/>
      <c r="AK542" s="156"/>
      <c r="AL542" s="156"/>
      <c r="AM542" s="156"/>
      <c r="AN542" s="156"/>
      <c r="AO542" s="156"/>
      <c r="AP542" s="156"/>
      <c r="AQ542" s="156"/>
      <c r="AR542" s="156"/>
      <c r="AS542" s="156"/>
    </row>
    <row r="543" spans="15:45" ht="12.75">
      <c r="O543" s="156"/>
      <c r="P543" s="156"/>
      <c r="Q543" s="156"/>
      <c r="R543" s="156"/>
      <c r="S543" s="156"/>
      <c r="T543" s="156"/>
      <c r="U543" s="156"/>
      <c r="V543" s="156"/>
      <c r="W543" s="156"/>
      <c r="X543" s="156"/>
      <c r="Y543" s="156"/>
      <c r="Z543" s="156"/>
      <c r="AA543" s="156"/>
      <c r="AB543" s="156"/>
      <c r="AC543" s="156"/>
      <c r="AD543" s="156"/>
      <c r="AE543" s="156"/>
      <c r="AF543" s="156"/>
      <c r="AG543" s="156"/>
      <c r="AH543" s="156"/>
      <c r="AI543" s="156"/>
      <c r="AJ543" s="156"/>
      <c r="AK543" s="156"/>
      <c r="AL543" s="156"/>
      <c r="AM543" s="156"/>
      <c r="AN543" s="156"/>
      <c r="AO543" s="156"/>
      <c r="AP543" s="156"/>
      <c r="AQ543" s="156"/>
      <c r="AR543" s="156"/>
      <c r="AS543" s="156"/>
    </row>
    <row r="544" spans="15:45" ht="12.75">
      <c r="O544" s="156"/>
      <c r="P544" s="156"/>
      <c r="Q544" s="156"/>
      <c r="R544" s="156"/>
      <c r="S544" s="156"/>
      <c r="T544" s="156"/>
      <c r="U544" s="156"/>
      <c r="V544" s="156"/>
      <c r="W544" s="156"/>
      <c r="X544" s="156"/>
      <c r="Y544" s="156"/>
      <c r="Z544" s="156"/>
      <c r="AA544" s="156"/>
      <c r="AB544" s="156"/>
      <c r="AC544" s="156"/>
      <c r="AD544" s="156"/>
      <c r="AE544" s="156"/>
      <c r="AF544" s="156"/>
      <c r="AG544" s="156"/>
      <c r="AH544" s="156"/>
      <c r="AI544" s="156"/>
      <c r="AJ544" s="156"/>
      <c r="AK544" s="156"/>
      <c r="AL544" s="156"/>
      <c r="AM544" s="156"/>
      <c r="AN544" s="156"/>
      <c r="AO544" s="156"/>
      <c r="AP544" s="156"/>
      <c r="AQ544" s="156"/>
      <c r="AR544" s="156"/>
      <c r="AS544" s="156"/>
    </row>
    <row r="545" spans="15:45" ht="12.75">
      <c r="O545" s="156"/>
      <c r="P545" s="156"/>
      <c r="Q545" s="156"/>
      <c r="R545" s="156"/>
      <c r="S545" s="156"/>
      <c r="T545" s="156"/>
      <c r="U545" s="156"/>
      <c r="V545" s="156"/>
      <c r="W545" s="156"/>
      <c r="X545" s="156"/>
      <c r="Y545" s="156"/>
      <c r="Z545" s="156"/>
      <c r="AA545" s="156"/>
      <c r="AB545" s="156"/>
      <c r="AC545" s="156"/>
      <c r="AD545" s="156"/>
      <c r="AE545" s="156"/>
      <c r="AF545" s="156"/>
      <c r="AG545" s="156"/>
      <c r="AH545" s="156"/>
      <c r="AI545" s="156"/>
      <c r="AJ545" s="156"/>
      <c r="AK545" s="156"/>
      <c r="AL545" s="156"/>
      <c r="AM545" s="156"/>
      <c r="AN545" s="156"/>
      <c r="AO545" s="156"/>
      <c r="AP545" s="156"/>
      <c r="AQ545" s="156"/>
      <c r="AR545" s="156"/>
      <c r="AS545" s="156"/>
    </row>
    <row r="546" spans="15:45" ht="12.75">
      <c r="O546" s="156"/>
      <c r="P546" s="156"/>
      <c r="Q546" s="156"/>
      <c r="R546" s="156"/>
      <c r="S546" s="156"/>
      <c r="T546" s="156"/>
      <c r="U546" s="156"/>
      <c r="V546" s="156"/>
      <c r="W546" s="156"/>
      <c r="X546" s="156"/>
      <c r="Y546" s="156"/>
      <c r="Z546" s="156"/>
      <c r="AA546" s="156"/>
      <c r="AB546" s="156"/>
      <c r="AC546" s="156"/>
      <c r="AD546" s="156"/>
      <c r="AE546" s="156"/>
      <c r="AF546" s="156"/>
      <c r="AG546" s="156"/>
      <c r="AH546" s="156"/>
      <c r="AI546" s="156"/>
      <c r="AJ546" s="156"/>
      <c r="AK546" s="156"/>
      <c r="AL546" s="156"/>
      <c r="AM546" s="156"/>
      <c r="AN546" s="156"/>
      <c r="AO546" s="156"/>
      <c r="AP546" s="156"/>
      <c r="AQ546" s="156"/>
      <c r="AR546" s="156"/>
      <c r="AS546" s="156"/>
    </row>
    <row r="547" spans="15:45" ht="12.75">
      <c r="O547" s="156"/>
      <c r="P547" s="156"/>
      <c r="Q547" s="156"/>
      <c r="R547" s="156"/>
      <c r="S547" s="156"/>
      <c r="T547" s="156"/>
      <c r="U547" s="156"/>
      <c r="V547" s="156"/>
      <c r="W547" s="156"/>
      <c r="X547" s="156"/>
      <c r="Y547" s="156"/>
      <c r="Z547" s="156"/>
      <c r="AA547" s="156"/>
      <c r="AB547" s="156"/>
      <c r="AC547" s="156"/>
      <c r="AD547" s="156"/>
      <c r="AE547" s="156"/>
      <c r="AF547" s="156"/>
      <c r="AG547" s="156"/>
      <c r="AH547" s="156"/>
      <c r="AI547" s="156"/>
      <c r="AJ547" s="156"/>
      <c r="AK547" s="156"/>
      <c r="AL547" s="156"/>
      <c r="AM547" s="156"/>
      <c r="AN547" s="156"/>
      <c r="AO547" s="156"/>
      <c r="AP547" s="156"/>
      <c r="AQ547" s="156"/>
      <c r="AR547" s="156"/>
      <c r="AS547" s="156"/>
    </row>
    <row r="548" spans="15:45" ht="12.75">
      <c r="O548" s="156"/>
      <c r="P548" s="156"/>
      <c r="Q548" s="156"/>
      <c r="R548" s="156"/>
      <c r="S548" s="156"/>
      <c r="T548" s="156"/>
      <c r="U548" s="156"/>
      <c r="V548" s="156"/>
      <c r="W548" s="156"/>
      <c r="X548" s="156"/>
      <c r="Y548" s="156"/>
      <c r="Z548" s="156"/>
      <c r="AA548" s="156"/>
      <c r="AB548" s="156"/>
      <c r="AC548" s="156"/>
      <c r="AD548" s="156"/>
      <c r="AE548" s="156"/>
      <c r="AF548" s="156"/>
      <c r="AG548" s="156"/>
      <c r="AH548" s="156"/>
      <c r="AI548" s="156"/>
      <c r="AJ548" s="156"/>
      <c r="AK548" s="156"/>
      <c r="AL548" s="156"/>
      <c r="AM548" s="156"/>
      <c r="AN548" s="156"/>
      <c r="AO548" s="156"/>
      <c r="AP548" s="156"/>
      <c r="AQ548" s="156"/>
      <c r="AR548" s="156"/>
      <c r="AS548" s="156"/>
    </row>
    <row r="549" spans="15:45" ht="12.75">
      <c r="O549" s="156"/>
      <c r="P549" s="156"/>
      <c r="Q549" s="156"/>
      <c r="R549" s="156"/>
      <c r="S549" s="156"/>
      <c r="T549" s="156"/>
      <c r="U549" s="156"/>
      <c r="V549" s="156"/>
      <c r="W549" s="156"/>
      <c r="X549" s="156"/>
      <c r="Y549" s="156"/>
      <c r="Z549" s="156"/>
      <c r="AA549" s="156"/>
      <c r="AB549" s="156"/>
      <c r="AC549" s="156"/>
      <c r="AD549" s="156"/>
      <c r="AE549" s="156"/>
      <c r="AF549" s="156"/>
      <c r="AG549" s="156"/>
      <c r="AH549" s="156"/>
      <c r="AI549" s="156"/>
      <c r="AJ549" s="156"/>
      <c r="AK549" s="156"/>
      <c r="AL549" s="156"/>
      <c r="AM549" s="156"/>
      <c r="AN549" s="156"/>
      <c r="AO549" s="156"/>
      <c r="AP549" s="156"/>
      <c r="AQ549" s="156"/>
      <c r="AR549" s="156"/>
      <c r="AS549" s="156"/>
    </row>
    <row r="550" spans="15:45" ht="12.75">
      <c r="O550" s="156"/>
      <c r="P550" s="156"/>
      <c r="Q550" s="156"/>
      <c r="R550" s="156"/>
      <c r="S550" s="156"/>
      <c r="T550" s="156"/>
      <c r="U550" s="156"/>
      <c r="V550" s="156"/>
      <c r="W550" s="156"/>
      <c r="X550" s="156"/>
      <c r="Y550" s="156"/>
      <c r="Z550" s="156"/>
      <c r="AA550" s="156"/>
      <c r="AB550" s="156"/>
      <c r="AC550" s="156"/>
      <c r="AD550" s="156"/>
      <c r="AE550" s="156"/>
      <c r="AF550" s="156"/>
      <c r="AG550" s="156"/>
      <c r="AH550" s="156"/>
      <c r="AI550" s="156"/>
      <c r="AJ550" s="156"/>
      <c r="AK550" s="156"/>
      <c r="AL550" s="156"/>
      <c r="AM550" s="156"/>
      <c r="AN550" s="156"/>
      <c r="AO550" s="156"/>
      <c r="AP550" s="156"/>
      <c r="AQ550" s="156"/>
      <c r="AR550" s="156"/>
      <c r="AS550" s="156"/>
    </row>
    <row r="551" spans="15:45" ht="12.75">
      <c r="O551" s="156"/>
      <c r="P551" s="156"/>
      <c r="Q551" s="156"/>
      <c r="R551" s="156"/>
      <c r="S551" s="156"/>
      <c r="T551" s="156"/>
      <c r="U551" s="156"/>
      <c r="V551" s="156"/>
      <c r="W551" s="156"/>
      <c r="X551" s="156"/>
      <c r="Y551" s="156"/>
      <c r="Z551" s="156"/>
      <c r="AA551" s="156"/>
      <c r="AB551" s="156"/>
      <c r="AC551" s="156"/>
      <c r="AD551" s="156"/>
      <c r="AE551" s="156"/>
      <c r="AF551" s="156"/>
      <c r="AG551" s="156"/>
      <c r="AH551" s="156"/>
      <c r="AI551" s="156"/>
      <c r="AJ551" s="156"/>
      <c r="AK551" s="156"/>
      <c r="AL551" s="156"/>
      <c r="AM551" s="156"/>
      <c r="AN551" s="156"/>
      <c r="AO551" s="156"/>
      <c r="AP551" s="156"/>
      <c r="AQ551" s="156"/>
      <c r="AR551" s="156"/>
      <c r="AS551" s="156"/>
    </row>
    <row r="552" spans="15:45" ht="12.75">
      <c r="O552" s="156"/>
      <c r="P552" s="156"/>
      <c r="Q552" s="156"/>
      <c r="R552" s="156"/>
      <c r="S552" s="156"/>
      <c r="T552" s="156"/>
      <c r="U552" s="156"/>
      <c r="V552" s="156"/>
      <c r="W552" s="156"/>
      <c r="X552" s="156"/>
      <c r="Y552" s="156"/>
      <c r="Z552" s="156"/>
      <c r="AA552" s="156"/>
      <c r="AB552" s="156"/>
      <c r="AC552" s="156"/>
      <c r="AD552" s="156"/>
      <c r="AE552" s="156"/>
      <c r="AF552" s="156"/>
      <c r="AG552" s="156"/>
      <c r="AH552" s="156"/>
      <c r="AI552" s="156"/>
      <c r="AJ552" s="156"/>
      <c r="AK552" s="156"/>
      <c r="AL552" s="156"/>
      <c r="AM552" s="156"/>
      <c r="AN552" s="156"/>
      <c r="AO552" s="156"/>
      <c r="AP552" s="156"/>
      <c r="AQ552" s="156"/>
      <c r="AR552" s="156"/>
      <c r="AS552" s="156"/>
    </row>
    <row r="553" spans="15:45" ht="12.75">
      <c r="O553" s="156"/>
      <c r="P553" s="156"/>
      <c r="Q553" s="156"/>
      <c r="R553" s="156"/>
      <c r="S553" s="156"/>
      <c r="T553" s="156"/>
      <c r="U553" s="156"/>
      <c r="V553" s="156"/>
      <c r="W553" s="156"/>
      <c r="X553" s="156"/>
      <c r="Y553" s="156"/>
      <c r="Z553" s="156"/>
      <c r="AA553" s="156"/>
      <c r="AB553" s="156"/>
      <c r="AC553" s="156"/>
      <c r="AD553" s="156"/>
      <c r="AE553" s="156"/>
      <c r="AF553" s="156"/>
      <c r="AG553" s="156"/>
      <c r="AH553" s="156"/>
      <c r="AI553" s="156"/>
      <c r="AJ553" s="156"/>
      <c r="AK553" s="156"/>
      <c r="AL553" s="156"/>
      <c r="AM553" s="156"/>
      <c r="AN553" s="156"/>
      <c r="AO553" s="156"/>
      <c r="AP553" s="156"/>
      <c r="AQ553" s="156"/>
      <c r="AR553" s="156"/>
      <c r="AS553" s="156"/>
    </row>
    <row r="554" spans="15:45" ht="12.75">
      <c r="O554" s="156"/>
      <c r="P554" s="156"/>
      <c r="Q554" s="156"/>
      <c r="R554" s="156"/>
      <c r="S554" s="156"/>
      <c r="T554" s="156"/>
      <c r="U554" s="156"/>
      <c r="V554" s="156"/>
      <c r="W554" s="156"/>
      <c r="X554" s="156"/>
      <c r="Y554" s="156"/>
      <c r="Z554" s="156"/>
      <c r="AA554" s="156"/>
      <c r="AB554" s="156"/>
      <c r="AC554" s="156"/>
      <c r="AD554" s="156"/>
      <c r="AE554" s="156"/>
      <c r="AF554" s="156"/>
      <c r="AG554" s="156"/>
      <c r="AH554" s="156"/>
      <c r="AI554" s="156"/>
      <c r="AJ554" s="156"/>
      <c r="AK554" s="156"/>
      <c r="AL554" s="156"/>
      <c r="AM554" s="156"/>
      <c r="AN554" s="156"/>
      <c r="AO554" s="156"/>
      <c r="AP554" s="156"/>
      <c r="AQ554" s="156"/>
      <c r="AR554" s="156"/>
      <c r="AS554" s="156"/>
    </row>
    <row r="555" spans="15:45" ht="12.75">
      <c r="O555" s="156"/>
      <c r="P555" s="156"/>
      <c r="Q555" s="156"/>
      <c r="R555" s="156"/>
      <c r="S555" s="156"/>
      <c r="T555" s="156"/>
      <c r="U555" s="156"/>
      <c r="V555" s="156"/>
      <c r="W555" s="156"/>
      <c r="X555" s="156"/>
      <c r="Y555" s="156"/>
      <c r="Z555" s="156"/>
      <c r="AA555" s="156"/>
      <c r="AB555" s="156"/>
      <c r="AC555" s="156"/>
      <c r="AD555" s="156"/>
      <c r="AE555" s="156"/>
      <c r="AF555" s="156"/>
      <c r="AG555" s="156"/>
      <c r="AH555" s="156"/>
      <c r="AI555" s="156"/>
      <c r="AJ555" s="156"/>
      <c r="AK555" s="156"/>
      <c r="AL555" s="156"/>
      <c r="AM555" s="156"/>
      <c r="AN555" s="156"/>
      <c r="AO555" s="156"/>
      <c r="AP555" s="156"/>
      <c r="AQ555" s="156"/>
      <c r="AR555" s="156"/>
      <c r="AS555" s="156"/>
    </row>
    <row r="556" spans="15:45" ht="12.75">
      <c r="O556" s="156"/>
      <c r="P556" s="156"/>
      <c r="Q556" s="156"/>
      <c r="R556" s="156"/>
      <c r="S556" s="156"/>
      <c r="T556" s="156"/>
      <c r="U556" s="156"/>
      <c r="V556" s="156"/>
      <c r="W556" s="156"/>
      <c r="X556" s="156"/>
      <c r="Y556" s="156"/>
      <c r="Z556" s="156"/>
      <c r="AA556" s="156"/>
      <c r="AB556" s="156"/>
      <c r="AC556" s="156"/>
      <c r="AD556" s="156"/>
      <c r="AE556" s="156"/>
      <c r="AF556" s="156"/>
      <c r="AG556" s="156"/>
      <c r="AH556" s="156"/>
      <c r="AI556" s="156"/>
      <c r="AJ556" s="156"/>
      <c r="AK556" s="156"/>
      <c r="AL556" s="156"/>
      <c r="AM556" s="156"/>
      <c r="AN556" s="156"/>
      <c r="AO556" s="156"/>
      <c r="AP556" s="156"/>
      <c r="AQ556" s="156"/>
      <c r="AR556" s="156"/>
      <c r="AS556" s="156"/>
    </row>
    <row r="557" spans="15:45" ht="12.75">
      <c r="O557" s="156"/>
      <c r="P557" s="156"/>
      <c r="Q557" s="156"/>
      <c r="R557" s="156"/>
      <c r="S557" s="156"/>
      <c r="T557" s="156"/>
      <c r="U557" s="156"/>
      <c r="V557" s="156"/>
      <c r="W557" s="156"/>
      <c r="X557" s="156"/>
      <c r="Y557" s="156"/>
      <c r="Z557" s="156"/>
      <c r="AA557" s="156"/>
      <c r="AB557" s="156"/>
      <c r="AC557" s="156"/>
      <c r="AD557" s="156"/>
      <c r="AE557" s="156"/>
      <c r="AF557" s="156"/>
      <c r="AG557" s="156"/>
      <c r="AH557" s="156"/>
      <c r="AI557" s="156"/>
      <c r="AJ557" s="156"/>
      <c r="AK557" s="156"/>
      <c r="AL557" s="156"/>
      <c r="AM557" s="156"/>
      <c r="AN557" s="156"/>
      <c r="AO557" s="156"/>
      <c r="AP557" s="156"/>
      <c r="AQ557" s="156"/>
      <c r="AR557" s="156"/>
      <c r="AS557" s="156"/>
    </row>
    <row r="558" spans="15:45" ht="12.75">
      <c r="O558" s="156"/>
      <c r="P558" s="156"/>
      <c r="Q558" s="156"/>
      <c r="R558" s="156"/>
      <c r="S558" s="156"/>
      <c r="T558" s="156"/>
      <c r="U558" s="156"/>
      <c r="V558" s="156"/>
      <c r="W558" s="156"/>
      <c r="X558" s="156"/>
      <c r="Y558" s="156"/>
      <c r="Z558" s="156"/>
      <c r="AA558" s="156"/>
      <c r="AB558" s="156"/>
      <c r="AC558" s="156"/>
      <c r="AD558" s="156"/>
      <c r="AE558" s="156"/>
      <c r="AF558" s="156"/>
      <c r="AG558" s="156"/>
      <c r="AH558" s="156"/>
      <c r="AI558" s="156"/>
      <c r="AJ558" s="156"/>
      <c r="AK558" s="156"/>
      <c r="AL558" s="156"/>
      <c r="AM558" s="156"/>
      <c r="AN558" s="156"/>
      <c r="AO558" s="156"/>
      <c r="AP558" s="156"/>
      <c r="AQ558" s="156"/>
      <c r="AR558" s="156"/>
      <c r="AS558" s="156"/>
    </row>
    <row r="559" spans="15:45" ht="12.75">
      <c r="O559" s="156"/>
      <c r="P559" s="156"/>
      <c r="Q559" s="156"/>
      <c r="R559" s="156"/>
      <c r="S559" s="156"/>
      <c r="T559" s="156"/>
      <c r="U559" s="156"/>
      <c r="V559" s="156"/>
      <c r="W559" s="156"/>
      <c r="X559" s="156"/>
      <c r="Y559" s="156"/>
      <c r="Z559" s="156"/>
      <c r="AA559" s="156"/>
      <c r="AB559" s="156"/>
      <c r="AC559" s="156"/>
      <c r="AD559" s="156"/>
      <c r="AE559" s="156"/>
      <c r="AF559" s="156"/>
      <c r="AG559" s="156"/>
      <c r="AH559" s="156"/>
      <c r="AI559" s="156"/>
      <c r="AJ559" s="156"/>
      <c r="AK559" s="156"/>
      <c r="AL559" s="156"/>
      <c r="AM559" s="156"/>
      <c r="AN559" s="156"/>
      <c r="AO559" s="156"/>
      <c r="AP559" s="156"/>
      <c r="AQ559" s="156"/>
      <c r="AR559" s="156"/>
      <c r="AS559" s="156"/>
    </row>
    <row r="560" spans="15:45" ht="12.75">
      <c r="O560" s="156"/>
      <c r="P560" s="156"/>
      <c r="Q560" s="156"/>
      <c r="R560" s="156"/>
      <c r="S560" s="156"/>
      <c r="T560" s="156"/>
      <c r="U560" s="156"/>
      <c r="V560" s="156"/>
      <c r="W560" s="156"/>
      <c r="X560" s="156"/>
      <c r="Y560" s="156"/>
      <c r="Z560" s="156"/>
      <c r="AA560" s="156"/>
      <c r="AB560" s="156"/>
      <c r="AC560" s="156"/>
      <c r="AD560" s="156"/>
      <c r="AE560" s="156"/>
      <c r="AF560" s="156"/>
      <c r="AG560" s="156"/>
      <c r="AH560" s="156"/>
      <c r="AI560" s="156"/>
      <c r="AJ560" s="156"/>
      <c r="AK560" s="156"/>
      <c r="AL560" s="156"/>
      <c r="AM560" s="156"/>
      <c r="AN560" s="156"/>
      <c r="AO560" s="156"/>
      <c r="AP560" s="156"/>
      <c r="AQ560" s="156"/>
      <c r="AR560" s="156"/>
      <c r="AS560" s="156"/>
    </row>
    <row r="561" spans="15:45" ht="12.75">
      <c r="O561" s="156"/>
      <c r="P561" s="156"/>
      <c r="Q561" s="156"/>
      <c r="R561" s="156"/>
      <c r="S561" s="156"/>
      <c r="T561" s="156"/>
      <c r="U561" s="156"/>
      <c r="V561" s="156"/>
      <c r="W561" s="156"/>
      <c r="X561" s="156"/>
      <c r="Y561" s="156"/>
      <c r="Z561" s="156"/>
      <c r="AA561" s="156"/>
      <c r="AB561" s="156"/>
      <c r="AC561" s="156"/>
      <c r="AD561" s="156"/>
      <c r="AE561" s="156"/>
      <c r="AF561" s="156"/>
      <c r="AG561" s="156"/>
      <c r="AH561" s="156"/>
      <c r="AI561" s="156"/>
      <c r="AJ561" s="156"/>
      <c r="AK561" s="156"/>
      <c r="AL561" s="156"/>
      <c r="AM561" s="156"/>
      <c r="AN561" s="156"/>
      <c r="AO561" s="156"/>
      <c r="AP561" s="156"/>
      <c r="AQ561" s="156"/>
      <c r="AR561" s="156"/>
      <c r="AS561" s="156"/>
    </row>
    <row r="562" spans="15:45" ht="12.75">
      <c r="O562" s="156"/>
      <c r="P562" s="156"/>
      <c r="Q562" s="156"/>
      <c r="R562" s="156"/>
      <c r="S562" s="156"/>
      <c r="T562" s="156"/>
      <c r="U562" s="156"/>
      <c r="V562" s="156"/>
      <c r="W562" s="156"/>
      <c r="X562" s="156"/>
      <c r="Y562" s="156"/>
      <c r="Z562" s="156"/>
      <c r="AA562" s="156"/>
      <c r="AB562" s="156"/>
      <c r="AC562" s="156"/>
      <c r="AD562" s="156"/>
      <c r="AE562" s="156"/>
      <c r="AF562" s="156"/>
      <c r="AG562" s="156"/>
      <c r="AH562" s="156"/>
      <c r="AI562" s="156"/>
      <c r="AJ562" s="156"/>
      <c r="AK562" s="156"/>
      <c r="AL562" s="156"/>
      <c r="AM562" s="156"/>
      <c r="AN562" s="156"/>
      <c r="AO562" s="156"/>
      <c r="AP562" s="156"/>
      <c r="AQ562" s="156"/>
      <c r="AR562" s="156"/>
      <c r="AS562" s="156"/>
    </row>
    <row r="563" spans="15:45" ht="12.75">
      <c r="O563" s="156"/>
      <c r="P563" s="156"/>
      <c r="Q563" s="156"/>
      <c r="R563" s="156"/>
      <c r="S563" s="156"/>
      <c r="T563" s="156"/>
      <c r="U563" s="156"/>
      <c r="V563" s="156"/>
      <c r="W563" s="156"/>
      <c r="X563" s="156"/>
      <c r="Y563" s="156"/>
      <c r="Z563" s="156"/>
      <c r="AA563" s="156"/>
      <c r="AB563" s="156"/>
      <c r="AC563" s="156"/>
      <c r="AD563" s="156"/>
      <c r="AE563" s="156"/>
      <c r="AF563" s="156"/>
      <c r="AG563" s="156"/>
      <c r="AH563" s="156"/>
      <c r="AI563" s="156"/>
      <c r="AJ563" s="156"/>
      <c r="AK563" s="156"/>
      <c r="AL563" s="156"/>
      <c r="AM563" s="156"/>
      <c r="AN563" s="156"/>
      <c r="AO563" s="156"/>
      <c r="AP563" s="156"/>
      <c r="AQ563" s="156"/>
      <c r="AR563" s="156"/>
      <c r="AS563" s="156"/>
    </row>
    <row r="564" spans="15:45" ht="12.75">
      <c r="O564" s="156"/>
      <c r="P564" s="156"/>
      <c r="Q564" s="156"/>
      <c r="R564" s="156"/>
      <c r="S564" s="156"/>
      <c r="T564" s="156"/>
      <c r="U564" s="156"/>
      <c r="V564" s="156"/>
      <c r="W564" s="156"/>
      <c r="X564" s="156"/>
      <c r="Y564" s="156"/>
      <c r="Z564" s="156"/>
      <c r="AA564" s="156"/>
      <c r="AB564" s="156"/>
      <c r="AC564" s="156"/>
      <c r="AD564" s="156"/>
      <c r="AE564" s="156"/>
      <c r="AF564" s="156"/>
      <c r="AG564" s="156"/>
      <c r="AH564" s="156"/>
      <c r="AI564" s="156"/>
      <c r="AJ564" s="156"/>
      <c r="AK564" s="156"/>
      <c r="AL564" s="156"/>
      <c r="AM564" s="156"/>
      <c r="AN564" s="156"/>
      <c r="AO564" s="156"/>
      <c r="AP564" s="156"/>
      <c r="AQ564" s="156"/>
      <c r="AR564" s="156"/>
      <c r="AS564" s="156"/>
    </row>
    <row r="565" spans="15:45" ht="12.75">
      <c r="O565" s="156"/>
      <c r="P565" s="156"/>
      <c r="Q565" s="156"/>
      <c r="R565" s="156"/>
      <c r="S565" s="156"/>
      <c r="T565" s="156"/>
      <c r="U565" s="156"/>
      <c r="V565" s="156"/>
      <c r="W565" s="156"/>
      <c r="X565" s="156"/>
      <c r="Y565" s="156"/>
      <c r="Z565" s="156"/>
      <c r="AA565" s="156"/>
      <c r="AB565" s="156"/>
      <c r="AC565" s="156"/>
      <c r="AD565" s="156"/>
      <c r="AE565" s="156"/>
      <c r="AF565" s="156"/>
      <c r="AG565" s="156"/>
      <c r="AH565" s="156"/>
      <c r="AI565" s="156"/>
      <c r="AJ565" s="156"/>
      <c r="AK565" s="156"/>
      <c r="AL565" s="156"/>
      <c r="AM565" s="156"/>
      <c r="AN565" s="156"/>
      <c r="AO565" s="156"/>
      <c r="AP565" s="156"/>
      <c r="AQ565" s="156"/>
      <c r="AR565" s="156"/>
      <c r="AS565" s="156"/>
    </row>
    <row r="566" spans="15:45" ht="12.75">
      <c r="O566" s="156"/>
      <c r="P566" s="156"/>
      <c r="Q566" s="156"/>
      <c r="R566" s="156"/>
      <c r="S566" s="156"/>
      <c r="T566" s="156"/>
      <c r="U566" s="156"/>
      <c r="V566" s="156"/>
      <c r="W566" s="156"/>
      <c r="X566" s="156"/>
      <c r="Y566" s="156"/>
      <c r="Z566" s="156"/>
      <c r="AA566" s="156"/>
      <c r="AB566" s="156"/>
      <c r="AC566" s="156"/>
      <c r="AD566" s="156"/>
      <c r="AE566" s="156"/>
      <c r="AF566" s="156"/>
      <c r="AG566" s="156"/>
      <c r="AH566" s="156"/>
      <c r="AI566" s="156"/>
      <c r="AJ566" s="156"/>
      <c r="AK566" s="156"/>
      <c r="AL566" s="156"/>
      <c r="AM566" s="156"/>
      <c r="AN566" s="156"/>
      <c r="AO566" s="156"/>
      <c r="AP566" s="156"/>
      <c r="AQ566" s="156"/>
      <c r="AR566" s="156"/>
      <c r="AS566" s="156"/>
    </row>
    <row r="567" spans="15:45" ht="12.75">
      <c r="O567" s="156"/>
      <c r="P567" s="156"/>
      <c r="Q567" s="156"/>
      <c r="R567" s="156"/>
      <c r="S567" s="156"/>
      <c r="T567" s="156"/>
      <c r="U567" s="156"/>
      <c r="V567" s="156"/>
      <c r="W567" s="156"/>
      <c r="X567" s="156"/>
      <c r="Y567" s="156"/>
      <c r="Z567" s="156"/>
      <c r="AA567" s="156"/>
      <c r="AB567" s="156"/>
      <c r="AC567" s="156"/>
      <c r="AD567" s="156"/>
      <c r="AE567" s="156"/>
      <c r="AF567" s="156"/>
      <c r="AG567" s="156"/>
      <c r="AH567" s="156"/>
      <c r="AI567" s="156"/>
      <c r="AJ567" s="156"/>
      <c r="AK567" s="156"/>
      <c r="AL567" s="156"/>
      <c r="AM567" s="156"/>
      <c r="AN567" s="156"/>
      <c r="AO567" s="156"/>
      <c r="AP567" s="156"/>
      <c r="AQ567" s="156"/>
      <c r="AR567" s="156"/>
      <c r="AS567" s="156"/>
    </row>
    <row r="568" spans="15:45" ht="12.75">
      <c r="O568" s="156"/>
      <c r="P568" s="156"/>
      <c r="Q568" s="156"/>
      <c r="R568" s="156"/>
      <c r="S568" s="156"/>
      <c r="T568" s="156"/>
      <c r="U568" s="156"/>
      <c r="V568" s="156"/>
      <c r="W568" s="156"/>
      <c r="X568" s="156"/>
      <c r="Y568" s="156"/>
      <c r="Z568" s="156"/>
      <c r="AA568" s="156"/>
      <c r="AB568" s="156"/>
      <c r="AC568" s="156"/>
      <c r="AD568" s="156"/>
      <c r="AE568" s="156"/>
      <c r="AF568" s="156"/>
      <c r="AG568" s="156"/>
      <c r="AH568" s="156"/>
      <c r="AI568" s="156"/>
      <c r="AJ568" s="156"/>
      <c r="AK568" s="156"/>
      <c r="AL568" s="156"/>
      <c r="AM568" s="156"/>
      <c r="AN568" s="156"/>
      <c r="AO568" s="156"/>
      <c r="AP568" s="156"/>
      <c r="AQ568" s="156"/>
      <c r="AR568" s="156"/>
      <c r="AS568" s="156"/>
    </row>
    <row r="569" spans="15:45" ht="12.75">
      <c r="O569" s="156"/>
      <c r="P569" s="156"/>
      <c r="Q569" s="156"/>
      <c r="R569" s="156"/>
      <c r="S569" s="156"/>
      <c r="T569" s="156"/>
      <c r="U569" s="156"/>
      <c r="V569" s="156"/>
      <c r="W569" s="156"/>
      <c r="X569" s="156"/>
      <c r="Y569" s="156"/>
      <c r="Z569" s="156"/>
      <c r="AA569" s="156"/>
      <c r="AB569" s="156"/>
      <c r="AC569" s="156"/>
      <c r="AD569" s="156"/>
      <c r="AE569" s="156"/>
      <c r="AF569" s="156"/>
      <c r="AG569" s="156"/>
      <c r="AH569" s="156"/>
      <c r="AI569" s="156"/>
      <c r="AJ569" s="156"/>
      <c r="AK569" s="156"/>
      <c r="AL569" s="156"/>
      <c r="AM569" s="156"/>
      <c r="AN569" s="156"/>
      <c r="AO569" s="156"/>
      <c r="AP569" s="156"/>
      <c r="AQ569" s="156"/>
      <c r="AR569" s="156"/>
      <c r="AS569" s="156"/>
    </row>
    <row r="570" spans="15:45" ht="12.75">
      <c r="O570" s="156"/>
      <c r="P570" s="156"/>
      <c r="Q570" s="156"/>
      <c r="R570" s="156"/>
      <c r="S570" s="156"/>
      <c r="T570" s="156"/>
      <c r="U570" s="156"/>
      <c r="V570" s="156"/>
      <c r="W570" s="156"/>
      <c r="X570" s="156"/>
      <c r="Y570" s="156"/>
      <c r="Z570" s="156"/>
      <c r="AA570" s="156"/>
      <c r="AB570" s="156"/>
      <c r="AC570" s="156"/>
      <c r="AD570" s="156"/>
      <c r="AE570" s="156"/>
      <c r="AF570" s="156"/>
      <c r="AG570" s="156"/>
      <c r="AH570" s="156"/>
      <c r="AI570" s="156"/>
      <c r="AJ570" s="156"/>
      <c r="AK570" s="156"/>
      <c r="AL570" s="156"/>
      <c r="AM570" s="156"/>
      <c r="AN570" s="156"/>
      <c r="AO570" s="156"/>
      <c r="AP570" s="156"/>
      <c r="AQ570" s="156"/>
      <c r="AR570" s="156"/>
      <c r="AS570" s="156"/>
    </row>
    <row r="571" spans="15:45" ht="12.75">
      <c r="O571" s="156"/>
      <c r="P571" s="156"/>
      <c r="Q571" s="156"/>
      <c r="R571" s="156"/>
      <c r="S571" s="156"/>
      <c r="T571" s="156"/>
      <c r="U571" s="156"/>
      <c r="V571" s="156"/>
      <c r="W571" s="156"/>
      <c r="X571" s="156"/>
      <c r="Y571" s="156"/>
      <c r="Z571" s="156"/>
      <c r="AA571" s="156"/>
      <c r="AB571" s="156"/>
      <c r="AC571" s="156"/>
      <c r="AD571" s="156"/>
      <c r="AE571" s="156"/>
      <c r="AF571" s="156"/>
      <c r="AG571" s="156"/>
      <c r="AH571" s="156"/>
      <c r="AI571" s="156"/>
      <c r="AJ571" s="156"/>
      <c r="AK571" s="156"/>
      <c r="AL571" s="156"/>
      <c r="AM571" s="156"/>
      <c r="AN571" s="156"/>
      <c r="AO571" s="156"/>
      <c r="AP571" s="156"/>
      <c r="AQ571" s="156"/>
      <c r="AR571" s="156"/>
      <c r="AS571" s="156"/>
    </row>
  </sheetData>
  <mergeCells count="3">
    <mergeCell ref="H22:K22"/>
    <mergeCell ref="H23:K23"/>
    <mergeCell ref="A1:D1"/>
  </mergeCells>
  <printOptions horizontalCentered="1" verticalCentered="1"/>
  <pageMargins left="0.5511811023622047" right="0.5511811023622047" top="1.3779527559055118" bottom="1.3779527559055118" header="0.4330708661417323" footer="0.4330708661417323"/>
  <pageSetup horizontalDpi="300" verticalDpi="300" orientation="portrait" paperSize="9" r:id="rId1"/>
  <headerFooter alignWithMargins="0">
    <oddHeader>&amp;C&amp;"Times New Roman,Bold Italic"&amp;11DRAFT SURVEY No1
&amp;T</oddHeader>
    <oddFooter>&amp;C&amp;"Times New Roman,Regular"&amp;11LOADER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Y571"/>
  <sheetViews>
    <sheetView zoomScale="75" zoomScaleNormal="75" workbookViewId="0" topLeftCell="A1">
      <selection activeCell="C32" sqref="C32"/>
    </sheetView>
  </sheetViews>
  <sheetFormatPr defaultColWidth="9.33203125" defaultRowHeight="12.75"/>
  <cols>
    <col min="1" max="1" width="55.5" style="153" customWidth="1"/>
    <col min="2" max="2" width="6.83203125" style="153" customWidth="1"/>
    <col min="3" max="3" width="19.66015625" style="153" customWidth="1"/>
    <col min="4" max="4" width="19.83203125" style="153" customWidth="1"/>
    <col min="5" max="5" width="11.33203125" style="153" customWidth="1"/>
    <col min="6" max="6" width="12" style="153" bestFit="1" customWidth="1"/>
    <col min="7" max="7" width="10.33203125" style="153" customWidth="1"/>
    <col min="8" max="8" width="10.16015625" style="153" customWidth="1"/>
    <col min="9" max="9" width="12.33203125" style="153" customWidth="1"/>
    <col min="10" max="10" width="12.5" style="153" customWidth="1"/>
    <col min="11" max="11" width="9.5" style="153" customWidth="1"/>
    <col min="12" max="12" width="9.83203125" style="153" customWidth="1"/>
    <col min="13" max="13" width="9.5" style="153" customWidth="1"/>
    <col min="14" max="14" width="8.66015625" style="153" customWidth="1"/>
    <col min="15" max="16384" width="10.66015625" style="154" customWidth="1"/>
  </cols>
  <sheetData>
    <row r="1" spans="1:25" ht="15.75" customHeight="1">
      <c r="A1" s="279" t="s">
        <v>342</v>
      </c>
      <c r="B1" s="279"/>
      <c r="C1" s="279"/>
      <c r="D1" s="279"/>
      <c r="O1" s="156"/>
      <c r="P1" s="156"/>
      <c r="Q1" s="156"/>
      <c r="R1" s="156"/>
      <c r="S1" s="156"/>
      <c r="T1" s="156"/>
      <c r="U1" s="156"/>
      <c r="V1" s="156"/>
      <c r="W1" s="156"/>
      <c r="X1" s="156"/>
      <c r="Y1" s="156"/>
    </row>
    <row r="2" spans="5:25" ht="15.75" customHeight="1">
      <c r="E2" s="154"/>
      <c r="I2" s="155" t="s">
        <v>264</v>
      </c>
      <c r="L2" s="155" t="s">
        <v>265</v>
      </c>
      <c r="O2" s="156"/>
      <c r="P2" s="156"/>
      <c r="Q2" s="156"/>
      <c r="R2" s="156"/>
      <c r="S2" s="156"/>
      <c r="T2" s="156"/>
      <c r="U2" s="156"/>
      <c r="V2" s="156"/>
      <c r="W2" s="156"/>
      <c r="X2" s="156"/>
      <c r="Y2" s="156"/>
    </row>
    <row r="3" spans="3:25" ht="15.75" customHeight="1" thickBot="1">
      <c r="C3" s="157" t="s">
        <v>266</v>
      </c>
      <c r="D3" s="157" t="s">
        <v>267</v>
      </c>
      <c r="E3" s="154"/>
      <c r="F3" s="158" t="s">
        <v>266</v>
      </c>
      <c r="G3" s="158" t="s">
        <v>267</v>
      </c>
      <c r="I3" s="155" t="s">
        <v>268</v>
      </c>
      <c r="L3" s="155" t="s">
        <v>269</v>
      </c>
      <c r="O3" s="156"/>
      <c r="P3" s="156"/>
      <c r="Q3" s="156"/>
      <c r="R3" s="156"/>
      <c r="S3" s="156"/>
      <c r="T3" s="156"/>
      <c r="U3" s="156"/>
      <c r="V3" s="156"/>
      <c r="W3" s="156"/>
      <c r="X3" s="156"/>
      <c r="Y3" s="156"/>
    </row>
    <row r="4" spans="1:25" ht="15.75" customHeight="1">
      <c r="A4" s="159" t="s">
        <v>270</v>
      </c>
      <c r="B4" s="160" t="s">
        <v>271</v>
      </c>
      <c r="C4" s="161">
        <f>SUM(F4:F5)/2</f>
        <v>3.8</v>
      </c>
      <c r="D4" s="161">
        <f>SUM(G4:G5)/2</f>
        <v>8.8</v>
      </c>
      <c r="E4" s="162" t="s">
        <v>272</v>
      </c>
      <c r="F4" s="163">
        <v>3.8</v>
      </c>
      <c r="G4" s="163">
        <v>8.8</v>
      </c>
      <c r="I4" s="153" t="s">
        <v>273</v>
      </c>
      <c r="J4" s="153" t="s">
        <v>274</v>
      </c>
      <c r="M4" s="153" t="s">
        <v>273</v>
      </c>
      <c r="N4" s="153" t="s">
        <v>274</v>
      </c>
      <c r="O4" s="156"/>
      <c r="P4" s="156"/>
      <c r="Q4" s="156"/>
      <c r="R4" s="156"/>
      <c r="S4" s="156"/>
      <c r="T4" s="156"/>
      <c r="U4" s="156"/>
      <c r="V4" s="156"/>
      <c r="W4" s="156"/>
      <c r="X4" s="156"/>
      <c r="Y4" s="156"/>
    </row>
    <row r="5" spans="1:25" ht="15.75" customHeight="1">
      <c r="A5" s="159" t="s">
        <v>275</v>
      </c>
      <c r="B5" s="160" t="s">
        <v>276</v>
      </c>
      <c r="C5" s="164">
        <f>(I5/I6)*I7</f>
        <v>0.012232415902140673</v>
      </c>
      <c r="D5" s="164">
        <f>+J5/J6*J7</f>
        <v>0.0061162079510703364</v>
      </c>
      <c r="E5" s="162" t="s">
        <v>277</v>
      </c>
      <c r="F5" s="163">
        <v>3.8</v>
      </c>
      <c r="G5" s="163">
        <v>8.8</v>
      </c>
      <c r="H5" s="165" t="s">
        <v>278</v>
      </c>
      <c r="I5" s="166">
        <v>0.8</v>
      </c>
      <c r="J5" s="166">
        <v>0.8</v>
      </c>
      <c r="L5" s="165" t="s">
        <v>279</v>
      </c>
      <c r="M5" s="166">
        <v>0</v>
      </c>
      <c r="N5" s="166">
        <v>0</v>
      </c>
      <c r="O5" s="156"/>
      <c r="P5" s="156"/>
      <c r="Q5" s="156"/>
      <c r="R5" s="156"/>
      <c r="S5" s="156"/>
      <c r="T5" s="156"/>
      <c r="U5" s="156"/>
      <c r="V5" s="156"/>
      <c r="W5" s="156"/>
      <c r="X5" s="156"/>
      <c r="Y5" s="156"/>
    </row>
    <row r="6" spans="1:25" ht="15.75" customHeight="1">
      <c r="A6" s="159" t="s">
        <v>280</v>
      </c>
      <c r="B6" s="160" t="s">
        <v>281</v>
      </c>
      <c r="C6" s="164">
        <f>C4-C5</f>
        <v>3.787767584097859</v>
      </c>
      <c r="D6" s="164">
        <f>+D4-D5</f>
        <v>8.79388379204893</v>
      </c>
      <c r="F6" s="167"/>
      <c r="G6" s="167"/>
      <c r="H6" s="165" t="s">
        <v>282</v>
      </c>
      <c r="I6" s="166">
        <v>130.8</v>
      </c>
      <c r="J6" s="166">
        <v>130.8</v>
      </c>
      <c r="L6" s="165" t="s">
        <v>282</v>
      </c>
      <c r="M6" s="166">
        <v>130.8</v>
      </c>
      <c r="N6" s="166">
        <v>130.8</v>
      </c>
      <c r="O6" s="156"/>
      <c r="P6" s="156"/>
      <c r="Q6" s="156"/>
      <c r="R6" s="156"/>
      <c r="S6" s="156"/>
      <c r="T6" s="156"/>
      <c r="U6" s="156"/>
      <c r="V6" s="156"/>
      <c r="W6" s="156"/>
      <c r="X6" s="156"/>
      <c r="Y6" s="156"/>
    </row>
    <row r="7" spans="1:25" ht="15.75" customHeight="1">
      <c r="A7" s="159" t="s">
        <v>283</v>
      </c>
      <c r="B7" s="160" t="s">
        <v>284</v>
      </c>
      <c r="C7" s="161">
        <f>SUM(F7:F8)/2</f>
        <v>5.8</v>
      </c>
      <c r="D7" s="161">
        <f>SUM(G7:G8)/2</f>
        <v>9.8</v>
      </c>
      <c r="E7" s="162" t="s">
        <v>285</v>
      </c>
      <c r="F7" s="163">
        <v>5.8</v>
      </c>
      <c r="G7" s="163">
        <v>9.8</v>
      </c>
      <c r="H7" s="165" t="s">
        <v>286</v>
      </c>
      <c r="I7" s="166">
        <f>SUM(C7-C4)</f>
        <v>2</v>
      </c>
      <c r="J7" s="166">
        <f>SUM(D7-D4)</f>
        <v>1</v>
      </c>
      <c r="L7" s="165" t="s">
        <v>286</v>
      </c>
      <c r="M7" s="166">
        <f>+I7</f>
        <v>2</v>
      </c>
      <c r="N7" s="166">
        <f>+J7</f>
        <v>1</v>
      </c>
      <c r="O7" s="156"/>
      <c r="P7" s="156"/>
      <c r="Q7" s="156"/>
      <c r="R7" s="156"/>
      <c r="S7" s="156"/>
      <c r="T7" s="156"/>
      <c r="U7" s="156"/>
      <c r="V7" s="156"/>
      <c r="W7" s="156"/>
      <c r="X7" s="156"/>
      <c r="Y7" s="156"/>
    </row>
    <row r="8" spans="1:25" ht="15.75" customHeight="1">
      <c r="A8" s="159" t="s">
        <v>287</v>
      </c>
      <c r="B8" s="160" t="s">
        <v>288</v>
      </c>
      <c r="C8" s="164">
        <f>+M5/M6*M7</f>
        <v>0</v>
      </c>
      <c r="D8" s="164">
        <f>+N5/N6*N7</f>
        <v>0</v>
      </c>
      <c r="E8" s="162" t="s">
        <v>289</v>
      </c>
      <c r="F8" s="163">
        <v>5.8</v>
      </c>
      <c r="G8" s="163">
        <v>9.8</v>
      </c>
      <c r="H8" s="165" t="s">
        <v>290</v>
      </c>
      <c r="I8" s="166">
        <f>SUM(E10-E9)</f>
        <v>2.0122324159021407</v>
      </c>
      <c r="J8" s="166">
        <f>F10-F9</f>
        <v>1.0061162079510702</v>
      </c>
      <c r="O8" s="156"/>
      <c r="P8" s="156"/>
      <c r="Q8" s="156"/>
      <c r="R8" s="156"/>
      <c r="S8" s="156"/>
      <c r="T8" s="156"/>
      <c r="U8" s="156"/>
      <c r="V8" s="156"/>
      <c r="W8" s="156"/>
      <c r="X8" s="156"/>
      <c r="Y8" s="156"/>
    </row>
    <row r="9" spans="1:25" ht="15.75" customHeight="1">
      <c r="A9" s="159" t="s">
        <v>291</v>
      </c>
      <c r="B9" s="160" t="s">
        <v>292</v>
      </c>
      <c r="C9" s="164">
        <f>+C7+C8</f>
        <v>5.8</v>
      </c>
      <c r="D9" s="164">
        <f>+D7+D8</f>
        <v>9.8</v>
      </c>
      <c r="E9" s="166">
        <f>C6</f>
        <v>3.787767584097859</v>
      </c>
      <c r="F9" s="166">
        <f>D6</f>
        <v>8.79388379204893</v>
      </c>
      <c r="G9" s="166"/>
      <c r="O9" s="156"/>
      <c r="P9" s="156"/>
      <c r="Q9" s="156"/>
      <c r="R9" s="156"/>
      <c r="S9" s="156"/>
      <c r="T9" s="156"/>
      <c r="U9" s="156"/>
      <c r="V9" s="156"/>
      <c r="W9" s="156"/>
      <c r="X9" s="156"/>
      <c r="Y9" s="156"/>
    </row>
    <row r="10" spans="1:25" ht="15.75" customHeight="1">
      <c r="A10" s="159" t="s">
        <v>293</v>
      </c>
      <c r="B10" s="160" t="s">
        <v>294</v>
      </c>
      <c r="C10" s="164">
        <f>+SUM(C6+C9)/2</f>
        <v>4.79388379204893</v>
      </c>
      <c r="D10" s="164">
        <f>+SUM(D6+D9)/2</f>
        <v>9.296941896024466</v>
      </c>
      <c r="E10" s="166">
        <f>C9</f>
        <v>5.8</v>
      </c>
      <c r="F10" s="166">
        <f>D9</f>
        <v>9.8</v>
      </c>
      <c r="G10" s="166"/>
      <c r="H10" s="165"/>
      <c r="K10" s="153" t="s">
        <v>295</v>
      </c>
      <c r="O10" s="156"/>
      <c r="P10" s="156"/>
      <c r="Q10" s="156"/>
      <c r="R10" s="156"/>
      <c r="S10" s="156"/>
      <c r="T10" s="156"/>
      <c r="U10" s="156"/>
      <c r="V10" s="156"/>
      <c r="W10" s="156"/>
      <c r="X10" s="156"/>
      <c r="Y10" s="156"/>
    </row>
    <row r="11" spans="1:25" ht="15.75" customHeight="1">
      <c r="A11" s="159" t="s">
        <v>296</v>
      </c>
      <c r="B11" s="160"/>
      <c r="C11" s="181">
        <v>4.7</v>
      </c>
      <c r="D11" s="181">
        <v>9.5</v>
      </c>
      <c r="E11" s="153">
        <f>(E9+E10)/2</f>
        <v>4.79388379204893</v>
      </c>
      <c r="I11" s="153" t="s">
        <v>297</v>
      </c>
      <c r="O11" s="156"/>
      <c r="P11" s="156"/>
      <c r="Q11" s="156"/>
      <c r="R11" s="156"/>
      <c r="S11" s="156"/>
      <c r="T11" s="156"/>
      <c r="U11" s="156"/>
      <c r="V11" s="156"/>
      <c r="W11" s="156"/>
      <c r="X11" s="156"/>
      <c r="Y11" s="156"/>
    </row>
    <row r="12" spans="1:25" ht="15.75" customHeight="1">
      <c r="A12" s="159" t="s">
        <v>298</v>
      </c>
      <c r="B12" s="160"/>
      <c r="C12" s="181">
        <v>4.8</v>
      </c>
      <c r="D12" s="181">
        <v>9.35</v>
      </c>
      <c r="I12" s="153" t="s">
        <v>299</v>
      </c>
      <c r="O12" s="156"/>
      <c r="P12" s="156"/>
      <c r="Q12" s="156"/>
      <c r="R12" s="156"/>
      <c r="S12" s="156"/>
      <c r="T12" s="156"/>
      <c r="U12" s="156"/>
      <c r="V12" s="156"/>
      <c r="W12" s="156"/>
      <c r="X12" s="156"/>
      <c r="Y12" s="156"/>
    </row>
    <row r="13" spans="1:25" ht="15.75" customHeight="1">
      <c r="A13" s="159" t="s">
        <v>300</v>
      </c>
      <c r="B13" s="159"/>
      <c r="C13" s="164">
        <f>+SUM(C11:C12)/2</f>
        <v>4.75</v>
      </c>
      <c r="D13" s="164">
        <f>+SUM(D11+D12)/2</f>
        <v>9.425</v>
      </c>
      <c r="I13" s="153" t="s">
        <v>301</v>
      </c>
      <c r="J13" s="153" t="s">
        <v>274</v>
      </c>
      <c r="M13" s="153" t="s">
        <v>273</v>
      </c>
      <c r="N13" s="153" t="s">
        <v>274</v>
      </c>
      <c r="O13" s="156"/>
      <c r="P13" s="156"/>
      <c r="Q13" s="156"/>
      <c r="R13" s="156"/>
      <c r="S13" s="156"/>
      <c r="T13" s="156"/>
      <c r="U13" s="156"/>
      <c r="V13" s="156"/>
      <c r="W13" s="156"/>
      <c r="X13" s="156"/>
      <c r="Y13" s="156"/>
    </row>
    <row r="14" spans="1:25" ht="15.75" customHeight="1">
      <c r="A14" s="159" t="s">
        <v>302</v>
      </c>
      <c r="B14" s="160" t="s">
        <v>303</v>
      </c>
      <c r="C14" s="164">
        <f>+SUM(C10+C13)/2</f>
        <v>4.771941896024465</v>
      </c>
      <c r="D14" s="164">
        <f>+SUM(D10+D13)/2</f>
        <v>9.360970948012234</v>
      </c>
      <c r="H14" s="169" t="s">
        <v>304</v>
      </c>
      <c r="I14" s="170">
        <v>23</v>
      </c>
      <c r="J14" s="170">
        <v>26</v>
      </c>
      <c r="L14" s="165" t="s">
        <v>305</v>
      </c>
      <c r="M14" s="166">
        <v>50</v>
      </c>
      <c r="N14" s="166">
        <v>50</v>
      </c>
      <c r="O14" s="156"/>
      <c r="P14" s="156"/>
      <c r="Q14" s="156"/>
      <c r="R14" s="156"/>
      <c r="S14" s="156"/>
      <c r="T14" s="156"/>
      <c r="U14" s="156"/>
      <c r="V14" s="156"/>
      <c r="W14" s="156"/>
      <c r="X14" s="156"/>
      <c r="Y14" s="156"/>
    </row>
    <row r="15" spans="1:25" ht="15.75" customHeight="1" thickBot="1">
      <c r="A15" s="159" t="s">
        <v>306</v>
      </c>
      <c r="B15" s="160" t="s">
        <v>144</v>
      </c>
      <c r="C15" s="171">
        <f>+SUM(C13+C14)/2</f>
        <v>4.760970948012233</v>
      </c>
      <c r="D15" s="171">
        <f>+SUM(D13+D14)/2</f>
        <v>9.392985474006117</v>
      </c>
      <c r="E15" s="154"/>
      <c r="H15" s="169" t="s">
        <v>307</v>
      </c>
      <c r="I15" s="170">
        <v>-3.9</v>
      </c>
      <c r="J15" s="170">
        <v>1.13</v>
      </c>
      <c r="L15" s="165" t="s">
        <v>308</v>
      </c>
      <c r="M15" s="166">
        <f>+M19-M20</f>
        <v>8</v>
      </c>
      <c r="N15" s="166">
        <f>+N19-N20</f>
        <v>20.599999999999994</v>
      </c>
      <c r="O15" s="156"/>
      <c r="P15" s="156"/>
      <c r="Q15" s="156"/>
      <c r="R15" s="156"/>
      <c r="S15" s="156"/>
      <c r="T15" s="156"/>
      <c r="U15" s="156"/>
      <c r="V15" s="156"/>
      <c r="W15" s="156"/>
      <c r="X15" s="156"/>
      <c r="Y15" s="156"/>
    </row>
    <row r="16" spans="1:25" ht="15.75" customHeight="1">
      <c r="A16" s="159" t="s">
        <v>309</v>
      </c>
      <c r="B16" s="160" t="s">
        <v>310</v>
      </c>
      <c r="C16" s="168">
        <f>E16+SUM(E18*E19)</f>
        <v>10095</v>
      </c>
      <c r="D16" s="168">
        <f>F16+SUM(F18*F19)</f>
        <v>21325</v>
      </c>
      <c r="E16" s="172">
        <v>10095</v>
      </c>
      <c r="F16" s="163">
        <v>21325</v>
      </c>
      <c r="G16" s="163"/>
      <c r="H16" s="165" t="s">
        <v>311</v>
      </c>
      <c r="I16" s="166">
        <f>I8</f>
        <v>2.0122324159021407</v>
      </c>
      <c r="J16" s="166">
        <f>J8</f>
        <v>1.0061162079510702</v>
      </c>
      <c r="L16" s="165" t="s">
        <v>312</v>
      </c>
      <c r="M16" s="166">
        <f>+I8*I8</f>
        <v>4.049079295607366</v>
      </c>
      <c r="N16" s="166">
        <f>J8*J8</f>
        <v>1.012269823901841</v>
      </c>
      <c r="O16" s="156"/>
      <c r="P16" s="156"/>
      <c r="Q16" s="156"/>
      <c r="R16" s="156"/>
      <c r="S16" s="156"/>
      <c r="T16" s="156"/>
      <c r="U16" s="156"/>
      <c r="V16" s="156"/>
      <c r="W16" s="156"/>
      <c r="X16" s="156"/>
      <c r="Y16" s="156"/>
    </row>
    <row r="17" spans="1:25" ht="15.75" customHeight="1">
      <c r="A17" s="159" t="s">
        <v>313</v>
      </c>
      <c r="B17" s="160"/>
      <c r="C17" s="164">
        <f>I8</f>
        <v>2.0122324159021407</v>
      </c>
      <c r="D17" s="164">
        <f>J8</f>
        <v>1.0061162079510702</v>
      </c>
      <c r="E17" s="172">
        <v>10095</v>
      </c>
      <c r="F17" s="163">
        <v>21325</v>
      </c>
      <c r="G17" s="163"/>
      <c r="H17" s="165" t="s">
        <v>314</v>
      </c>
      <c r="I17" s="166">
        <v>100</v>
      </c>
      <c r="J17" s="166">
        <v>100</v>
      </c>
      <c r="L17" s="165" t="s">
        <v>315</v>
      </c>
      <c r="M17" s="166">
        <v>137</v>
      </c>
      <c r="N17" s="166">
        <v>137</v>
      </c>
      <c r="O17" s="156"/>
      <c r="P17" s="156"/>
      <c r="Q17" s="156"/>
      <c r="R17" s="156"/>
      <c r="S17" s="156"/>
      <c r="T17" s="156"/>
      <c r="U17" s="156"/>
      <c r="V17" s="156"/>
      <c r="W17" s="156"/>
      <c r="X17" s="156"/>
      <c r="Y17" s="156"/>
    </row>
    <row r="18" spans="1:25" ht="15.75" customHeight="1">
      <c r="A18" s="159" t="s">
        <v>316</v>
      </c>
      <c r="B18" s="160"/>
      <c r="C18" s="164">
        <f>SUM(I19+M18)</f>
        <v>-119.92768651386318</v>
      </c>
      <c r="D18" s="164">
        <f>+SUM(J19+N18)</f>
        <v>29.186914872840436</v>
      </c>
      <c r="E18" s="167">
        <f>SUM(E17-E16)/10</f>
        <v>0</v>
      </c>
      <c r="F18" s="167">
        <f>SUM(F17-F16)/10</f>
        <v>0</v>
      </c>
      <c r="G18" s="167"/>
      <c r="H18" s="165" t="s">
        <v>315</v>
      </c>
      <c r="I18" s="166">
        <v>137</v>
      </c>
      <c r="J18" s="166">
        <v>137</v>
      </c>
      <c r="L18" s="165" t="s">
        <v>317</v>
      </c>
      <c r="M18" s="166">
        <f>+SUM(M14*M15*M16)/M17</f>
        <v>11.822129330240484</v>
      </c>
      <c r="N18" s="166">
        <f>+SUM(N14*N15*N16)/N17</f>
        <v>7.610495756342307</v>
      </c>
      <c r="O18" s="156"/>
      <c r="P18" s="156"/>
      <c r="Q18" s="156"/>
      <c r="R18" s="156"/>
      <c r="S18" s="156"/>
      <c r="T18" s="156"/>
      <c r="U18" s="156"/>
      <c r="V18" s="156"/>
      <c r="W18" s="156"/>
      <c r="X18" s="156"/>
      <c r="Y18" s="156"/>
    </row>
    <row r="19" spans="1:25" ht="15.75" customHeight="1">
      <c r="A19" s="159" t="s">
        <v>318</v>
      </c>
      <c r="B19" s="160"/>
      <c r="C19" s="164">
        <f>+C16+C18</f>
        <v>9975.072313486136</v>
      </c>
      <c r="D19" s="164">
        <f>D16+D18</f>
        <v>21354.18691487284</v>
      </c>
      <c r="E19" s="172"/>
      <c r="F19" s="163">
        <v>0</v>
      </c>
      <c r="G19" s="163"/>
      <c r="H19" s="165" t="s">
        <v>288</v>
      </c>
      <c r="I19" s="166">
        <f>SUM(I14*I15)*I16*I17/I18</f>
        <v>-131.74981584410367</v>
      </c>
      <c r="J19" s="166">
        <f>SUM(J14*J15)*J16*J17/J18</f>
        <v>21.57641911649813</v>
      </c>
      <c r="L19" s="169" t="s">
        <v>319</v>
      </c>
      <c r="M19" s="170">
        <v>178.2</v>
      </c>
      <c r="N19" s="170">
        <v>244</v>
      </c>
      <c r="O19" s="156"/>
      <c r="P19" s="156"/>
      <c r="Q19" s="156"/>
      <c r="R19" s="156"/>
      <c r="S19" s="156"/>
      <c r="T19" s="156"/>
      <c r="U19" s="156"/>
      <c r="V19" s="156"/>
      <c r="W19" s="156"/>
      <c r="X19" s="156"/>
      <c r="Y19" s="156"/>
    </row>
    <row r="20" spans="1:25" ht="15.75" customHeight="1">
      <c r="A20" s="159" t="s">
        <v>320</v>
      </c>
      <c r="B20" s="160" t="s">
        <v>321</v>
      </c>
      <c r="C20" s="168">
        <f>I26</f>
        <v>1.02</v>
      </c>
      <c r="D20" s="168">
        <f>J26</f>
        <v>1.015</v>
      </c>
      <c r="E20" s="172"/>
      <c r="L20" s="169" t="s">
        <v>322</v>
      </c>
      <c r="M20" s="170">
        <v>170.2</v>
      </c>
      <c r="N20" s="170">
        <v>223.4</v>
      </c>
      <c r="O20" s="156"/>
      <c r="P20" s="156"/>
      <c r="Q20" s="156"/>
      <c r="R20" s="156"/>
      <c r="S20" s="156"/>
      <c r="T20" s="156"/>
      <c r="U20" s="156"/>
      <c r="V20" s="156"/>
      <c r="W20" s="156"/>
      <c r="X20" s="156"/>
      <c r="Y20" s="156"/>
    </row>
    <row r="21" spans="1:25" ht="15.75" customHeight="1">
      <c r="A21" s="159" t="s">
        <v>323</v>
      </c>
      <c r="B21" s="160"/>
      <c r="C21" s="164">
        <f>SUM(I25-I26)*(I27/I28)*I29</f>
        <v>48.65888933407768</v>
      </c>
      <c r="D21" s="164">
        <f>+SUM(J25-J26)*(J27/J28)*J29</f>
        <v>208.33353087680837</v>
      </c>
      <c r="E21" s="154"/>
      <c r="O21" s="156"/>
      <c r="P21" s="156"/>
      <c r="Q21" s="156"/>
      <c r="R21" s="156"/>
      <c r="S21" s="156"/>
      <c r="T21" s="156"/>
      <c r="U21" s="156"/>
      <c r="V21" s="156"/>
      <c r="W21" s="156"/>
      <c r="X21" s="156"/>
      <c r="Y21" s="156"/>
    </row>
    <row r="22" spans="1:25" ht="15.75" customHeight="1">
      <c r="A22" s="159" t="s">
        <v>324</v>
      </c>
      <c r="B22" s="159"/>
      <c r="C22" s="164"/>
      <c r="D22" s="164"/>
      <c r="H22" s="278" t="s">
        <v>325</v>
      </c>
      <c r="I22" s="278"/>
      <c r="J22" s="278"/>
      <c r="K22" s="278"/>
      <c r="M22" s="153">
        <v>177.5</v>
      </c>
      <c r="O22" s="156"/>
      <c r="P22" s="156"/>
      <c r="Q22" s="156"/>
      <c r="R22" s="156"/>
      <c r="S22" s="156"/>
      <c r="T22" s="156"/>
      <c r="U22" s="156"/>
      <c r="V22" s="156"/>
      <c r="W22" s="156"/>
      <c r="X22" s="156"/>
      <c r="Y22" s="156"/>
    </row>
    <row r="23" spans="1:25" ht="15.75" customHeight="1">
      <c r="A23" s="159" t="s">
        <v>326</v>
      </c>
      <c r="B23" s="160" t="s">
        <v>327</v>
      </c>
      <c r="C23" s="164">
        <f>+C19-C21</f>
        <v>9926.413424152059</v>
      </c>
      <c r="D23" s="164">
        <f>+D19-D21</f>
        <v>21145.853383996033</v>
      </c>
      <c r="H23" s="278" t="s">
        <v>328</v>
      </c>
      <c r="I23" s="278"/>
      <c r="J23" s="278"/>
      <c r="K23" s="278"/>
      <c r="M23" s="153">
        <v>169.4</v>
      </c>
      <c r="O23" s="156"/>
      <c r="P23" s="156"/>
      <c r="Q23" s="156"/>
      <c r="R23" s="156"/>
      <c r="S23" s="156"/>
      <c r="T23" s="156"/>
      <c r="U23" s="156"/>
      <c r="V23" s="156"/>
      <c r="W23" s="156"/>
      <c r="X23" s="156"/>
      <c r="Y23" s="156"/>
    </row>
    <row r="24" spans="1:25" s="153" customFormat="1" ht="15.75" customHeight="1">
      <c r="A24" s="159" t="s">
        <v>329</v>
      </c>
      <c r="B24" s="159"/>
      <c r="C24" s="173">
        <v>4400</v>
      </c>
      <c r="D24" s="168">
        <v>4400</v>
      </c>
      <c r="I24" s="153" t="s">
        <v>301</v>
      </c>
      <c r="J24" s="153" t="s">
        <v>274</v>
      </c>
      <c r="O24" s="155"/>
      <c r="P24" s="155"/>
      <c r="Q24" s="155"/>
      <c r="R24" s="155"/>
      <c r="S24" s="155"/>
      <c r="T24" s="155"/>
      <c r="U24" s="155"/>
      <c r="V24" s="155"/>
      <c r="W24" s="155"/>
      <c r="X24" s="155"/>
      <c r="Y24" s="155"/>
    </row>
    <row r="25" spans="1:25" s="153" customFormat="1" ht="15.75" customHeight="1">
      <c r="A25" s="159" t="s">
        <v>330</v>
      </c>
      <c r="B25" s="159"/>
      <c r="C25" s="174">
        <f>C23-C24</f>
        <v>5526.413424152059</v>
      </c>
      <c r="D25" s="164">
        <f>+D23-D24</f>
        <v>16745.853383996033</v>
      </c>
      <c r="H25" s="165">
        <v>1.025</v>
      </c>
      <c r="I25" s="166">
        <v>1.025</v>
      </c>
      <c r="J25" s="166">
        <v>1.025</v>
      </c>
      <c r="O25" s="155"/>
      <c r="P25" s="155"/>
      <c r="Q25" s="155"/>
      <c r="R25" s="155"/>
      <c r="S25" s="155"/>
      <c r="T25" s="155"/>
      <c r="U25" s="155"/>
      <c r="V25" s="155"/>
      <c r="W25" s="155"/>
      <c r="X25" s="155"/>
      <c r="Y25" s="155"/>
    </row>
    <row r="26" spans="1:25" s="153" customFormat="1" ht="15.75" customHeight="1">
      <c r="A26" s="159" t="s">
        <v>331</v>
      </c>
      <c r="B26" s="159"/>
      <c r="C26" s="181">
        <v>5200</v>
      </c>
      <c r="D26" s="182">
        <v>750</v>
      </c>
      <c r="H26" s="165" t="s">
        <v>321</v>
      </c>
      <c r="I26" s="184">
        <v>1.02</v>
      </c>
      <c r="J26" s="184">
        <v>1.015</v>
      </c>
      <c r="O26" s="155"/>
      <c r="P26" s="155"/>
      <c r="Q26" s="155"/>
      <c r="R26" s="155"/>
      <c r="S26" s="155"/>
      <c r="T26" s="155"/>
      <c r="U26" s="155"/>
      <c r="V26" s="155"/>
      <c r="W26" s="155"/>
      <c r="X26" s="155"/>
      <c r="Y26" s="155"/>
    </row>
    <row r="27" spans="1:25" s="153" customFormat="1" ht="15.75" customHeight="1">
      <c r="A27" s="159" t="s">
        <v>332</v>
      </c>
      <c r="B27" s="159"/>
      <c r="C27" s="174">
        <f>C25-C26</f>
        <v>326.4134241520587</v>
      </c>
      <c r="D27" s="175"/>
      <c r="H27" s="165" t="s">
        <v>333</v>
      </c>
      <c r="I27" s="166">
        <v>1000</v>
      </c>
      <c r="J27" s="166">
        <v>1000</v>
      </c>
      <c r="O27" s="155"/>
      <c r="P27" s="155"/>
      <c r="Q27" s="155"/>
      <c r="R27" s="155"/>
      <c r="S27" s="155"/>
      <c r="T27" s="155"/>
      <c r="U27" s="155"/>
      <c r="V27" s="155"/>
      <c r="W27" s="155"/>
      <c r="X27" s="155"/>
      <c r="Y27" s="155"/>
    </row>
    <row r="28" spans="1:25" s="153" customFormat="1" ht="15.75" customHeight="1" thickBot="1">
      <c r="A28" s="159" t="s">
        <v>334</v>
      </c>
      <c r="B28" s="159"/>
      <c r="C28" s="164"/>
      <c r="D28" s="174">
        <f>D25-D26-C27</f>
        <v>15669.439959843974</v>
      </c>
      <c r="F28" s="153">
        <f>15780-15628.78</f>
        <v>151.21999999999935</v>
      </c>
      <c r="H28" s="165" t="s">
        <v>335</v>
      </c>
      <c r="I28" s="166">
        <v>1025</v>
      </c>
      <c r="J28" s="166">
        <v>1025</v>
      </c>
      <c r="O28" s="155"/>
      <c r="P28" s="155"/>
      <c r="Q28" s="155"/>
      <c r="R28" s="155"/>
      <c r="S28" s="155"/>
      <c r="T28" s="155"/>
      <c r="U28" s="155"/>
      <c r="V28" s="155"/>
      <c r="W28" s="155"/>
      <c r="X28" s="155"/>
      <c r="Y28" s="155"/>
    </row>
    <row r="29" spans="1:25" ht="15.75" customHeight="1" thickBot="1">
      <c r="A29" s="176" t="s">
        <v>336</v>
      </c>
      <c r="B29" s="177"/>
      <c r="C29" s="177"/>
      <c r="D29" s="178">
        <f>D28</f>
        <v>15669.439959843974</v>
      </c>
      <c r="H29" s="165" t="s">
        <v>327</v>
      </c>
      <c r="I29" s="166">
        <f>+C19</f>
        <v>9975.072313486136</v>
      </c>
      <c r="J29" s="166">
        <f>+D19</f>
        <v>21354.18691487284</v>
      </c>
      <c r="O29" s="156"/>
      <c r="P29" s="156"/>
      <c r="Q29" s="156"/>
      <c r="R29" s="156"/>
      <c r="S29" s="156"/>
      <c r="T29" s="156"/>
      <c r="U29" s="156"/>
      <c r="V29" s="156"/>
      <c r="W29" s="156"/>
      <c r="X29" s="156"/>
      <c r="Y29" s="156"/>
    </row>
    <row r="30" spans="3:25" ht="15.75" customHeight="1">
      <c r="C30" s="179"/>
      <c r="D30" s="183">
        <f>15669-D29</f>
        <v>-0.43995984397406573</v>
      </c>
      <c r="O30" s="156"/>
      <c r="P30" s="156"/>
      <c r="Q30" s="156"/>
      <c r="R30" s="156"/>
      <c r="S30" s="156"/>
      <c r="T30" s="156"/>
      <c r="U30" s="156"/>
      <c r="V30" s="156"/>
      <c r="W30" s="156"/>
      <c r="X30" s="156"/>
      <c r="Y30" s="156"/>
    </row>
    <row r="31" spans="3:25" ht="15.75" customHeight="1">
      <c r="C31" s="179" t="s">
        <v>343</v>
      </c>
      <c r="O31" s="156"/>
      <c r="P31" s="156"/>
      <c r="Q31" s="156"/>
      <c r="R31" s="156"/>
      <c r="S31" s="156"/>
      <c r="T31" s="156"/>
      <c r="U31" s="156"/>
      <c r="V31" s="156"/>
      <c r="W31" s="156"/>
      <c r="X31" s="156"/>
      <c r="Y31" s="156"/>
    </row>
    <row r="32" spans="15:25" ht="15.75" customHeight="1">
      <c r="O32" s="156"/>
      <c r="P32" s="156"/>
      <c r="Q32" s="156"/>
      <c r="R32" s="156"/>
      <c r="S32" s="156"/>
      <c r="T32" s="156"/>
      <c r="U32" s="156"/>
      <c r="V32" s="156"/>
      <c r="W32" s="156"/>
      <c r="X32" s="156"/>
      <c r="Y32" s="156"/>
    </row>
    <row r="33" spans="1:25" ht="15.75" customHeight="1">
      <c r="A33" s="153" t="s">
        <v>337</v>
      </c>
      <c r="O33" s="156"/>
      <c r="P33" s="156"/>
      <c r="Q33" s="156"/>
      <c r="R33" s="156"/>
      <c r="S33" s="156"/>
      <c r="T33" s="156"/>
      <c r="U33" s="156"/>
      <c r="V33" s="156"/>
      <c r="W33" s="156"/>
      <c r="X33" s="156"/>
      <c r="Y33" s="156"/>
    </row>
    <row r="34" spans="1:25" ht="15.75" customHeight="1">
      <c r="A34" s="153" t="s">
        <v>338</v>
      </c>
      <c r="O34" s="156"/>
      <c r="P34" s="156"/>
      <c r="Q34" s="156"/>
      <c r="R34" s="156"/>
      <c r="S34" s="156"/>
      <c r="T34" s="156"/>
      <c r="U34" s="156"/>
      <c r="V34" s="156"/>
      <c r="W34" s="156"/>
      <c r="X34" s="156"/>
      <c r="Y34" s="156"/>
    </row>
    <row r="35" spans="1:25" ht="15.75" customHeight="1">
      <c r="A35" s="153" t="s">
        <v>339</v>
      </c>
      <c r="C35" s="180" t="s">
        <v>340</v>
      </c>
      <c r="O35" s="156"/>
      <c r="P35" s="156"/>
      <c r="Q35" s="156"/>
      <c r="R35" s="156"/>
      <c r="S35" s="156"/>
      <c r="T35" s="156"/>
      <c r="U35" s="156"/>
      <c r="V35" s="156"/>
      <c r="W35" s="156"/>
      <c r="X35" s="156"/>
      <c r="Y35" s="156"/>
    </row>
    <row r="36" spans="15:25" ht="15.75" customHeight="1">
      <c r="O36" s="156"/>
      <c r="P36" s="156"/>
      <c r="Q36" s="156"/>
      <c r="R36" s="156"/>
      <c r="S36" s="156"/>
      <c r="T36" s="156"/>
      <c r="U36" s="156"/>
      <c r="V36" s="156"/>
      <c r="W36" s="156"/>
      <c r="X36" s="156"/>
      <c r="Y36" s="156"/>
    </row>
    <row r="37" spans="15:25" ht="15.75" customHeight="1">
      <c r="O37" s="156"/>
      <c r="P37" s="156"/>
      <c r="Q37" s="156"/>
      <c r="R37" s="156"/>
      <c r="S37" s="156"/>
      <c r="T37" s="156"/>
      <c r="U37" s="156"/>
      <c r="V37" s="156"/>
      <c r="W37" s="156"/>
      <c r="X37" s="156"/>
      <c r="Y37" s="156"/>
    </row>
    <row r="38" spans="15:25" ht="15.75" customHeight="1">
      <c r="O38" s="156"/>
      <c r="P38" s="156"/>
      <c r="Q38" s="156"/>
      <c r="R38" s="156"/>
      <c r="S38" s="156"/>
      <c r="T38" s="156"/>
      <c r="U38" s="156"/>
      <c r="V38" s="156"/>
      <c r="W38" s="156"/>
      <c r="X38" s="156"/>
      <c r="Y38" s="156"/>
    </row>
    <row r="39" spans="15:25" ht="15.75" customHeight="1">
      <c r="O39" s="156"/>
      <c r="P39" s="156"/>
      <c r="Q39" s="156"/>
      <c r="R39" s="156"/>
      <c r="S39" s="156"/>
      <c r="T39" s="156"/>
      <c r="U39" s="156"/>
      <c r="V39" s="156"/>
      <c r="W39" s="156"/>
      <c r="X39" s="156"/>
      <c r="Y39" s="156"/>
    </row>
    <row r="40" spans="15:25" ht="15.75" customHeight="1">
      <c r="O40" s="156"/>
      <c r="P40" s="156"/>
      <c r="Q40" s="156"/>
      <c r="R40" s="156"/>
      <c r="S40" s="156"/>
      <c r="T40" s="156"/>
      <c r="U40" s="156"/>
      <c r="V40" s="156"/>
      <c r="W40" s="156"/>
      <c r="X40" s="156"/>
      <c r="Y40" s="156"/>
    </row>
    <row r="41" spans="15:25" ht="15.75" customHeight="1">
      <c r="O41" s="156"/>
      <c r="P41" s="156"/>
      <c r="Q41" s="156"/>
      <c r="R41" s="156"/>
      <c r="S41" s="156"/>
      <c r="T41" s="156"/>
      <c r="U41" s="156"/>
      <c r="V41" s="156"/>
      <c r="W41" s="156"/>
      <c r="X41" s="156"/>
      <c r="Y41" s="156"/>
    </row>
    <row r="42" spans="15:25" ht="15.75" customHeight="1">
      <c r="O42" s="156"/>
      <c r="P42" s="156"/>
      <c r="Q42" s="156"/>
      <c r="R42" s="156"/>
      <c r="S42" s="156"/>
      <c r="T42" s="156"/>
      <c r="U42" s="156"/>
      <c r="V42" s="156"/>
      <c r="W42" s="156"/>
      <c r="X42" s="156"/>
      <c r="Y42" s="156"/>
    </row>
    <row r="43" spans="15:25" ht="15.75" customHeight="1">
      <c r="O43" s="156"/>
      <c r="P43" s="156"/>
      <c r="Q43" s="156"/>
      <c r="R43" s="156"/>
      <c r="S43" s="156"/>
      <c r="T43" s="156"/>
      <c r="U43" s="156"/>
      <c r="V43" s="156"/>
      <c r="W43" s="156"/>
      <c r="X43" s="156"/>
      <c r="Y43" s="156"/>
    </row>
    <row r="44" spans="15:25" ht="15.75" customHeight="1">
      <c r="O44" s="156"/>
      <c r="P44" s="156"/>
      <c r="Q44" s="156"/>
      <c r="R44" s="156"/>
      <c r="S44" s="156"/>
      <c r="T44" s="156"/>
      <c r="U44" s="156"/>
      <c r="V44" s="156"/>
      <c r="W44" s="156"/>
      <c r="X44" s="156"/>
      <c r="Y44" s="156"/>
    </row>
    <row r="45" spans="15:25" ht="15.75" customHeight="1">
      <c r="O45" s="156"/>
      <c r="P45" s="156"/>
      <c r="Q45" s="156"/>
      <c r="R45" s="156"/>
      <c r="S45" s="156"/>
      <c r="T45" s="156"/>
      <c r="U45" s="156"/>
      <c r="V45" s="156"/>
      <c r="W45" s="156"/>
      <c r="X45" s="156"/>
      <c r="Y45" s="156"/>
    </row>
    <row r="46" spans="15:25" ht="15.75" customHeight="1">
      <c r="O46" s="156"/>
      <c r="P46" s="156"/>
      <c r="Q46" s="156"/>
      <c r="R46" s="156"/>
      <c r="S46" s="156"/>
      <c r="T46" s="156"/>
      <c r="U46" s="156"/>
      <c r="V46" s="156"/>
      <c r="W46" s="156"/>
      <c r="X46" s="156"/>
      <c r="Y46" s="156"/>
    </row>
    <row r="47" spans="15:25" ht="15.75" customHeight="1">
      <c r="O47" s="156"/>
      <c r="P47" s="156"/>
      <c r="Q47" s="156"/>
      <c r="R47" s="156"/>
      <c r="S47" s="156"/>
      <c r="T47" s="156"/>
      <c r="U47" s="156"/>
      <c r="V47" s="156"/>
      <c r="W47" s="156"/>
      <c r="X47" s="156"/>
      <c r="Y47" s="156"/>
    </row>
    <row r="48" spans="15:25" ht="15.75" customHeight="1">
      <c r="O48" s="156"/>
      <c r="P48" s="156"/>
      <c r="Q48" s="156"/>
      <c r="R48" s="156"/>
      <c r="S48" s="156"/>
      <c r="T48" s="156"/>
      <c r="U48" s="156"/>
      <c r="V48" s="156"/>
      <c r="W48" s="156"/>
      <c r="X48" s="156"/>
      <c r="Y48" s="156"/>
    </row>
    <row r="49" spans="15:25" ht="15.75" customHeight="1">
      <c r="O49" s="156"/>
      <c r="P49" s="156"/>
      <c r="Q49" s="156"/>
      <c r="R49" s="156"/>
      <c r="S49" s="156"/>
      <c r="T49" s="156"/>
      <c r="U49" s="156"/>
      <c r="V49" s="156"/>
      <c r="W49" s="156"/>
      <c r="X49" s="156"/>
      <c r="Y49" s="156"/>
    </row>
    <row r="50" spans="15:25" ht="15.75" customHeight="1">
      <c r="O50" s="156"/>
      <c r="P50" s="156"/>
      <c r="Q50" s="156"/>
      <c r="R50" s="156"/>
      <c r="S50" s="156"/>
      <c r="T50" s="156"/>
      <c r="U50" s="156"/>
      <c r="V50" s="156"/>
      <c r="W50" s="156"/>
      <c r="X50" s="156"/>
      <c r="Y50" s="156"/>
    </row>
    <row r="51" spans="15:25" ht="15.75" customHeight="1">
      <c r="O51" s="156"/>
      <c r="P51" s="156"/>
      <c r="Q51" s="156"/>
      <c r="R51" s="156"/>
      <c r="S51" s="156"/>
      <c r="T51" s="156"/>
      <c r="U51" s="156"/>
      <c r="V51" s="156"/>
      <c r="W51" s="156"/>
      <c r="X51" s="156"/>
      <c r="Y51" s="156"/>
    </row>
    <row r="52" spans="15:25" ht="15.75" customHeight="1">
      <c r="O52" s="156"/>
      <c r="P52" s="156"/>
      <c r="Q52" s="156"/>
      <c r="R52" s="156"/>
      <c r="S52" s="156"/>
      <c r="T52" s="156"/>
      <c r="U52" s="156"/>
      <c r="V52" s="156"/>
      <c r="W52" s="156"/>
      <c r="X52" s="156"/>
      <c r="Y52" s="156"/>
    </row>
    <row r="53" spans="15:25" ht="15.75" customHeight="1">
      <c r="O53" s="156"/>
      <c r="P53" s="156"/>
      <c r="Q53" s="156"/>
      <c r="R53" s="156"/>
      <c r="S53" s="156"/>
      <c r="T53" s="156"/>
      <c r="U53" s="156"/>
      <c r="V53" s="156"/>
      <c r="W53" s="156"/>
      <c r="X53" s="156"/>
      <c r="Y53" s="156"/>
    </row>
    <row r="54" spans="15:25" ht="15.75" customHeight="1">
      <c r="O54" s="156"/>
      <c r="P54" s="156"/>
      <c r="Q54" s="156"/>
      <c r="R54" s="156"/>
      <c r="S54" s="156"/>
      <c r="T54" s="156"/>
      <c r="U54" s="156"/>
      <c r="V54" s="156"/>
      <c r="W54" s="156"/>
      <c r="X54" s="156"/>
      <c r="Y54" s="156"/>
    </row>
    <row r="55" spans="15:25" ht="15.75" customHeight="1">
      <c r="O55" s="156"/>
      <c r="P55" s="156"/>
      <c r="Q55" s="156"/>
      <c r="R55" s="156"/>
      <c r="S55" s="156"/>
      <c r="T55" s="156"/>
      <c r="U55" s="156"/>
      <c r="V55" s="156"/>
      <c r="W55" s="156"/>
      <c r="X55" s="156"/>
      <c r="Y55" s="156"/>
    </row>
    <row r="56" spans="15:25" ht="15.75" customHeight="1">
      <c r="O56" s="156"/>
      <c r="P56" s="156"/>
      <c r="Q56" s="156"/>
      <c r="R56" s="156"/>
      <c r="S56" s="156"/>
      <c r="T56" s="156"/>
      <c r="U56" s="156"/>
      <c r="V56" s="156"/>
      <c r="W56" s="156"/>
      <c r="X56" s="156"/>
      <c r="Y56" s="156"/>
    </row>
    <row r="57" spans="15:25" ht="15.75" customHeight="1">
      <c r="O57" s="156"/>
      <c r="P57" s="156"/>
      <c r="Q57" s="156"/>
      <c r="R57" s="156"/>
      <c r="S57" s="156"/>
      <c r="T57" s="156"/>
      <c r="U57" s="156"/>
      <c r="V57" s="156"/>
      <c r="W57" s="156"/>
      <c r="X57" s="156"/>
      <c r="Y57" s="156"/>
    </row>
    <row r="58" spans="15:25" ht="15.75" customHeight="1">
      <c r="O58" s="156"/>
      <c r="P58" s="156"/>
      <c r="Q58" s="156"/>
      <c r="R58" s="156"/>
      <c r="S58" s="156"/>
      <c r="T58" s="156"/>
      <c r="U58" s="156"/>
      <c r="V58" s="156"/>
      <c r="W58" s="156"/>
      <c r="X58" s="156"/>
      <c r="Y58" s="156"/>
    </row>
    <row r="59" spans="15:25" ht="15.75" customHeight="1">
      <c r="O59" s="156"/>
      <c r="P59" s="156"/>
      <c r="Q59" s="156"/>
      <c r="R59" s="156"/>
      <c r="S59" s="156"/>
      <c r="T59" s="156"/>
      <c r="U59" s="156"/>
      <c r="V59" s="156"/>
      <c r="W59" s="156"/>
      <c r="X59" s="156"/>
      <c r="Y59" s="156"/>
    </row>
    <row r="60" spans="15:25" ht="15.75" customHeight="1">
      <c r="O60" s="156"/>
      <c r="P60" s="156"/>
      <c r="Q60" s="156"/>
      <c r="R60" s="156"/>
      <c r="S60" s="156"/>
      <c r="T60" s="156"/>
      <c r="U60" s="156"/>
      <c r="V60" s="156"/>
      <c r="W60" s="156"/>
      <c r="X60" s="156"/>
      <c r="Y60" s="156"/>
    </row>
    <row r="61" spans="15:25" ht="15.75" customHeight="1">
      <c r="O61" s="156"/>
      <c r="P61" s="156"/>
      <c r="Q61" s="156"/>
      <c r="R61" s="156"/>
      <c r="S61" s="156"/>
      <c r="T61" s="156"/>
      <c r="U61" s="156"/>
      <c r="V61" s="156"/>
      <c r="W61" s="156"/>
      <c r="X61" s="156"/>
      <c r="Y61" s="156"/>
    </row>
    <row r="62" spans="15:25" ht="15.75" customHeight="1">
      <c r="O62" s="156"/>
      <c r="P62" s="156"/>
      <c r="Q62" s="156"/>
      <c r="R62" s="156"/>
      <c r="S62" s="156"/>
      <c r="T62" s="156"/>
      <c r="U62" s="156"/>
      <c r="V62" s="156"/>
      <c r="W62" s="156"/>
      <c r="X62" s="156"/>
      <c r="Y62" s="156"/>
    </row>
    <row r="63" spans="15:25" ht="15.75" customHeight="1">
      <c r="O63" s="156"/>
      <c r="P63" s="156"/>
      <c r="Q63" s="156"/>
      <c r="R63" s="156"/>
      <c r="S63" s="156"/>
      <c r="T63" s="156"/>
      <c r="U63" s="156"/>
      <c r="V63" s="156"/>
      <c r="W63" s="156"/>
      <c r="X63" s="156"/>
      <c r="Y63" s="156"/>
    </row>
    <row r="64" spans="15:25" ht="15.75" customHeight="1">
      <c r="O64" s="156"/>
      <c r="P64" s="156"/>
      <c r="Q64" s="156"/>
      <c r="R64" s="156"/>
      <c r="S64" s="156"/>
      <c r="T64" s="156"/>
      <c r="U64" s="156"/>
      <c r="V64" s="156"/>
      <c r="W64" s="156"/>
      <c r="X64" s="156"/>
      <c r="Y64" s="156"/>
    </row>
    <row r="65" spans="15:25" ht="15.75" customHeight="1">
      <c r="O65" s="156"/>
      <c r="P65" s="156"/>
      <c r="Q65" s="156"/>
      <c r="R65" s="156"/>
      <c r="S65" s="156"/>
      <c r="T65" s="156"/>
      <c r="U65" s="156"/>
      <c r="V65" s="156"/>
      <c r="W65" s="156"/>
      <c r="X65" s="156"/>
      <c r="Y65" s="156"/>
    </row>
    <row r="66" spans="15:25" ht="15.75" customHeight="1">
      <c r="O66" s="156"/>
      <c r="P66" s="156"/>
      <c r="Q66" s="156"/>
      <c r="R66" s="156"/>
      <c r="S66" s="156"/>
      <c r="T66" s="156"/>
      <c r="U66" s="156"/>
      <c r="V66" s="156"/>
      <c r="W66" s="156"/>
      <c r="X66" s="156"/>
      <c r="Y66" s="156"/>
    </row>
    <row r="67" spans="15:25" ht="15.75" customHeight="1">
      <c r="O67" s="156"/>
      <c r="P67" s="156"/>
      <c r="Q67" s="156"/>
      <c r="R67" s="156"/>
      <c r="S67" s="156"/>
      <c r="T67" s="156"/>
      <c r="U67" s="156"/>
      <c r="V67" s="156"/>
      <c r="W67" s="156"/>
      <c r="X67" s="156"/>
      <c r="Y67" s="156"/>
    </row>
    <row r="68" spans="15:25" ht="15.75" customHeight="1">
      <c r="O68" s="156"/>
      <c r="P68" s="156"/>
      <c r="Q68" s="156"/>
      <c r="R68" s="156"/>
      <c r="S68" s="156"/>
      <c r="T68" s="156"/>
      <c r="U68" s="156"/>
      <c r="V68" s="156"/>
      <c r="W68" s="156"/>
      <c r="X68" s="156"/>
      <c r="Y68" s="156"/>
    </row>
    <row r="69" spans="15:25" ht="15.75" customHeight="1">
      <c r="O69" s="156"/>
      <c r="P69" s="156"/>
      <c r="Q69" s="156"/>
      <c r="R69" s="156"/>
      <c r="S69" s="156"/>
      <c r="T69" s="156"/>
      <c r="U69" s="156"/>
      <c r="V69" s="156"/>
      <c r="W69" s="156"/>
      <c r="X69" s="156"/>
      <c r="Y69" s="156"/>
    </row>
    <row r="70" spans="15:25" ht="15.75" customHeight="1">
      <c r="O70" s="156"/>
      <c r="P70" s="156"/>
      <c r="Q70" s="156"/>
      <c r="R70" s="156"/>
      <c r="S70" s="156"/>
      <c r="T70" s="156"/>
      <c r="U70" s="156"/>
      <c r="V70" s="156"/>
      <c r="W70" s="156"/>
      <c r="X70" s="156"/>
      <c r="Y70" s="156"/>
    </row>
    <row r="71" spans="15:25" ht="15.75" customHeight="1">
      <c r="O71" s="156"/>
      <c r="P71" s="156"/>
      <c r="Q71" s="156"/>
      <c r="R71" s="156"/>
      <c r="S71" s="156"/>
      <c r="T71" s="156"/>
      <c r="U71" s="156"/>
      <c r="V71" s="156"/>
      <c r="W71" s="156"/>
      <c r="X71" s="156"/>
      <c r="Y71" s="156"/>
    </row>
    <row r="72" spans="15:25" ht="15.75" customHeight="1">
      <c r="O72" s="156"/>
      <c r="P72" s="156"/>
      <c r="Q72" s="156"/>
      <c r="R72" s="156"/>
      <c r="S72" s="156"/>
      <c r="T72" s="156"/>
      <c r="U72" s="156"/>
      <c r="V72" s="156"/>
      <c r="W72" s="156"/>
      <c r="X72" s="156"/>
      <c r="Y72" s="156"/>
    </row>
    <row r="73" spans="15:25" ht="15.75" customHeight="1">
      <c r="O73" s="156"/>
      <c r="P73" s="156"/>
      <c r="Q73" s="156"/>
      <c r="R73" s="156"/>
      <c r="S73" s="156"/>
      <c r="T73" s="156"/>
      <c r="U73" s="156"/>
      <c r="V73" s="156"/>
      <c r="W73" s="156"/>
      <c r="X73" s="156"/>
      <c r="Y73" s="156"/>
    </row>
    <row r="74" spans="15:25" ht="15.75" customHeight="1">
      <c r="O74" s="156"/>
      <c r="P74" s="156"/>
      <c r="Q74" s="156"/>
      <c r="R74" s="156"/>
      <c r="S74" s="156"/>
      <c r="T74" s="156"/>
      <c r="U74" s="156"/>
      <c r="V74" s="156"/>
      <c r="W74" s="156"/>
      <c r="X74" s="156"/>
      <c r="Y74" s="156"/>
    </row>
    <row r="75" spans="15:25" ht="15.75" customHeight="1">
      <c r="O75" s="156"/>
      <c r="P75" s="156"/>
      <c r="Q75" s="156"/>
      <c r="R75" s="156"/>
      <c r="S75" s="156"/>
      <c r="T75" s="156"/>
      <c r="U75" s="156"/>
      <c r="V75" s="156"/>
      <c r="W75" s="156"/>
      <c r="X75" s="156"/>
      <c r="Y75" s="156"/>
    </row>
    <row r="76" spans="15:25" ht="15.75" customHeight="1">
      <c r="O76" s="156"/>
      <c r="P76" s="156"/>
      <c r="Q76" s="156"/>
      <c r="R76" s="156"/>
      <c r="S76" s="156"/>
      <c r="T76" s="156"/>
      <c r="U76" s="156"/>
      <c r="V76" s="156"/>
      <c r="W76" s="156"/>
      <c r="X76" s="156"/>
      <c r="Y76" s="156"/>
    </row>
    <row r="77" spans="15:25" ht="15.75" customHeight="1">
      <c r="O77" s="156"/>
      <c r="P77" s="156"/>
      <c r="Q77" s="156"/>
      <c r="R77" s="156"/>
      <c r="S77" s="156"/>
      <c r="T77" s="156"/>
      <c r="U77" s="156"/>
      <c r="V77" s="156"/>
      <c r="W77" s="156"/>
      <c r="X77" s="156"/>
      <c r="Y77" s="156"/>
    </row>
    <row r="78" spans="15:25" ht="15.75" customHeight="1">
      <c r="O78" s="156"/>
      <c r="P78" s="156"/>
      <c r="Q78" s="156"/>
      <c r="R78" s="156"/>
      <c r="S78" s="156"/>
      <c r="T78" s="156"/>
      <c r="U78" s="156"/>
      <c r="V78" s="156"/>
      <c r="W78" s="156"/>
      <c r="X78" s="156"/>
      <c r="Y78" s="156"/>
    </row>
    <row r="79" spans="15:25" ht="15.75" customHeight="1">
      <c r="O79" s="156"/>
      <c r="P79" s="156"/>
      <c r="Q79" s="156"/>
      <c r="R79" s="156"/>
      <c r="S79" s="156"/>
      <c r="T79" s="156"/>
      <c r="U79" s="156"/>
      <c r="V79" s="156"/>
      <c r="W79" s="156"/>
      <c r="X79" s="156"/>
      <c r="Y79" s="156"/>
    </row>
    <row r="80" spans="15:25" ht="15.75" customHeight="1">
      <c r="O80" s="156"/>
      <c r="P80" s="156"/>
      <c r="Q80" s="156"/>
      <c r="R80" s="156"/>
      <c r="S80" s="156"/>
      <c r="T80" s="156"/>
      <c r="U80" s="156"/>
      <c r="V80" s="156"/>
      <c r="W80" s="156"/>
      <c r="X80" s="156"/>
      <c r="Y80" s="156"/>
    </row>
    <row r="81" spans="15:25" ht="15.75" customHeight="1">
      <c r="O81" s="156"/>
      <c r="P81" s="156"/>
      <c r="Q81" s="156"/>
      <c r="R81" s="156"/>
      <c r="S81" s="156"/>
      <c r="T81" s="156"/>
      <c r="U81" s="156"/>
      <c r="V81" s="156"/>
      <c r="W81" s="156"/>
      <c r="X81" s="156"/>
      <c r="Y81" s="156"/>
    </row>
    <row r="82" spans="15:25" ht="15.75" customHeight="1">
      <c r="O82" s="156"/>
      <c r="P82" s="156"/>
      <c r="Q82" s="156"/>
      <c r="R82" s="156"/>
      <c r="S82" s="156"/>
      <c r="T82" s="156"/>
      <c r="U82" s="156"/>
      <c r="V82" s="156"/>
      <c r="W82" s="156"/>
      <c r="X82" s="156"/>
      <c r="Y82" s="156"/>
    </row>
    <row r="83" spans="15:25" ht="15.75" customHeight="1">
      <c r="O83" s="156"/>
      <c r="P83" s="156"/>
      <c r="Q83" s="156"/>
      <c r="R83" s="156"/>
      <c r="S83" s="156"/>
      <c r="T83" s="156"/>
      <c r="U83" s="156"/>
      <c r="V83" s="156"/>
      <c r="W83" s="156"/>
      <c r="X83" s="156"/>
      <c r="Y83" s="156"/>
    </row>
    <row r="84" spans="15:25" ht="15.75" customHeight="1">
      <c r="O84" s="156"/>
      <c r="P84" s="156"/>
      <c r="Q84" s="156"/>
      <c r="R84" s="156"/>
      <c r="S84" s="156"/>
      <c r="T84" s="156"/>
      <c r="U84" s="156"/>
      <c r="V84" s="156"/>
      <c r="W84" s="156"/>
      <c r="X84" s="156"/>
      <c r="Y84" s="156"/>
    </row>
    <row r="85" spans="15:25" ht="15.75" customHeight="1">
      <c r="O85" s="156"/>
      <c r="P85" s="156"/>
      <c r="Q85" s="156"/>
      <c r="R85" s="156"/>
      <c r="S85" s="156"/>
      <c r="T85" s="156"/>
      <c r="U85" s="156"/>
      <c r="V85" s="156"/>
      <c r="W85" s="156"/>
      <c r="X85" s="156"/>
      <c r="Y85" s="156"/>
    </row>
    <row r="86" spans="15:25" ht="15.75" customHeight="1">
      <c r="O86" s="156"/>
      <c r="P86" s="156"/>
      <c r="Q86" s="156"/>
      <c r="R86" s="156"/>
      <c r="S86" s="156"/>
      <c r="T86" s="156"/>
      <c r="U86" s="156"/>
      <c r="V86" s="156"/>
      <c r="W86" s="156"/>
      <c r="X86" s="156"/>
      <c r="Y86" s="156"/>
    </row>
    <row r="87" spans="15:25" ht="15.75" customHeight="1">
      <c r="O87" s="156"/>
      <c r="P87" s="156"/>
      <c r="Q87" s="156"/>
      <c r="R87" s="156"/>
      <c r="S87" s="156"/>
      <c r="T87" s="156"/>
      <c r="U87" s="156"/>
      <c r="V87" s="156"/>
      <c r="W87" s="156"/>
      <c r="X87" s="156"/>
      <c r="Y87" s="156"/>
    </row>
    <row r="88" spans="15:25" ht="15.75" customHeight="1">
      <c r="O88" s="156"/>
      <c r="P88" s="156"/>
      <c r="Q88" s="156"/>
      <c r="R88" s="156"/>
      <c r="S88" s="156"/>
      <c r="T88" s="156"/>
      <c r="U88" s="156"/>
      <c r="V88" s="156"/>
      <c r="W88" s="156"/>
      <c r="X88" s="156"/>
      <c r="Y88" s="156"/>
    </row>
    <row r="89" spans="15:25" ht="15.75" customHeight="1">
      <c r="O89" s="156"/>
      <c r="P89" s="156"/>
      <c r="Q89" s="156"/>
      <c r="R89" s="156"/>
      <c r="S89" s="156"/>
      <c r="T89" s="156"/>
      <c r="U89" s="156"/>
      <c r="V89" s="156"/>
      <c r="W89" s="156"/>
      <c r="X89" s="156"/>
      <c r="Y89" s="156"/>
    </row>
    <row r="90" spans="15:25" ht="15.75" customHeight="1">
      <c r="O90" s="156"/>
      <c r="P90" s="156"/>
      <c r="Q90" s="156"/>
      <c r="R90" s="156"/>
      <c r="S90" s="156"/>
      <c r="T90" s="156"/>
      <c r="U90" s="156"/>
      <c r="V90" s="156"/>
      <c r="W90" s="156"/>
      <c r="X90" s="156"/>
      <c r="Y90" s="156"/>
    </row>
    <row r="91" spans="15:25" ht="15.75" customHeight="1">
      <c r="O91" s="156"/>
      <c r="P91" s="156"/>
      <c r="Q91" s="156"/>
      <c r="R91" s="156"/>
      <c r="S91" s="156"/>
      <c r="T91" s="156"/>
      <c r="U91" s="156"/>
      <c r="V91" s="156"/>
      <c r="W91" s="156"/>
      <c r="X91" s="156"/>
      <c r="Y91" s="156"/>
    </row>
    <row r="92" spans="15:25" ht="15.75" customHeight="1">
      <c r="O92" s="156"/>
      <c r="P92" s="156"/>
      <c r="Q92" s="156"/>
      <c r="R92" s="156"/>
      <c r="S92" s="156"/>
      <c r="T92" s="156"/>
      <c r="U92" s="156"/>
      <c r="V92" s="156"/>
      <c r="W92" s="156"/>
      <c r="X92" s="156"/>
      <c r="Y92" s="156"/>
    </row>
    <row r="93" spans="15:25" ht="15.75" customHeight="1">
      <c r="O93" s="156"/>
      <c r="P93" s="156"/>
      <c r="Q93" s="156"/>
      <c r="R93" s="156"/>
      <c r="S93" s="156"/>
      <c r="T93" s="156"/>
      <c r="U93" s="156"/>
      <c r="V93" s="156"/>
      <c r="W93" s="156"/>
      <c r="X93" s="156"/>
      <c r="Y93" s="156"/>
    </row>
    <row r="94" spans="15:25" ht="15.75" customHeight="1">
      <c r="O94" s="156"/>
      <c r="P94" s="156"/>
      <c r="Q94" s="156"/>
      <c r="R94" s="156"/>
      <c r="S94" s="156"/>
      <c r="T94" s="156"/>
      <c r="U94" s="156"/>
      <c r="V94" s="156"/>
      <c r="W94" s="156"/>
      <c r="X94" s="156"/>
      <c r="Y94" s="156"/>
    </row>
    <row r="95" spans="15:25" ht="15.75" customHeight="1">
      <c r="O95" s="156"/>
      <c r="P95" s="156"/>
      <c r="Q95" s="156"/>
      <c r="R95" s="156"/>
      <c r="S95" s="156"/>
      <c r="T95" s="156"/>
      <c r="U95" s="156"/>
      <c r="V95" s="156"/>
      <c r="W95" s="156"/>
      <c r="X95" s="156"/>
      <c r="Y95" s="156"/>
    </row>
    <row r="96" spans="15:25" ht="15.75" customHeight="1">
      <c r="O96" s="156"/>
      <c r="P96" s="156"/>
      <c r="Q96" s="156"/>
      <c r="R96" s="156"/>
      <c r="S96" s="156"/>
      <c r="T96" s="156"/>
      <c r="U96" s="156"/>
      <c r="V96" s="156"/>
      <c r="W96" s="156"/>
      <c r="X96" s="156"/>
      <c r="Y96" s="156"/>
    </row>
    <row r="97" spans="15:25" ht="15.75" customHeight="1">
      <c r="O97" s="156"/>
      <c r="P97" s="156"/>
      <c r="Q97" s="156"/>
      <c r="R97" s="156"/>
      <c r="S97" s="156"/>
      <c r="T97" s="156"/>
      <c r="U97" s="156"/>
      <c r="V97" s="156"/>
      <c r="W97" s="156"/>
      <c r="X97" s="156"/>
      <c r="Y97" s="156"/>
    </row>
    <row r="98" spans="15:25" ht="15.75" customHeight="1">
      <c r="O98" s="156"/>
      <c r="P98" s="156"/>
      <c r="Q98" s="156"/>
      <c r="R98" s="156"/>
      <c r="S98" s="156"/>
      <c r="T98" s="156"/>
      <c r="U98" s="156"/>
      <c r="V98" s="156"/>
      <c r="W98" s="156"/>
      <c r="X98" s="156"/>
      <c r="Y98" s="156"/>
    </row>
    <row r="99" spans="15:25" ht="15.75" customHeight="1">
      <c r="O99" s="156"/>
      <c r="P99" s="156"/>
      <c r="Q99" s="156"/>
      <c r="R99" s="156"/>
      <c r="S99" s="156"/>
      <c r="T99" s="156"/>
      <c r="U99" s="156"/>
      <c r="V99" s="156"/>
      <c r="W99" s="156"/>
      <c r="X99" s="156"/>
      <c r="Y99" s="156"/>
    </row>
    <row r="100" spans="15:25" ht="15.75" customHeight="1">
      <c r="O100" s="156"/>
      <c r="P100" s="156"/>
      <c r="Q100" s="156"/>
      <c r="R100" s="156"/>
      <c r="S100" s="156"/>
      <c r="T100" s="156"/>
      <c r="U100" s="156"/>
      <c r="V100" s="156"/>
      <c r="W100" s="156"/>
      <c r="X100" s="156"/>
      <c r="Y100" s="156"/>
    </row>
    <row r="101" spans="15:25" ht="15.75" customHeight="1">
      <c r="O101" s="156"/>
      <c r="P101" s="156"/>
      <c r="Q101" s="156"/>
      <c r="R101" s="156"/>
      <c r="S101" s="156"/>
      <c r="T101" s="156"/>
      <c r="U101" s="156"/>
      <c r="V101" s="156"/>
      <c r="W101" s="156"/>
      <c r="X101" s="156"/>
      <c r="Y101" s="156"/>
    </row>
    <row r="102" spans="15:25" ht="15.75" customHeight="1">
      <c r="O102" s="156"/>
      <c r="P102" s="156"/>
      <c r="Q102" s="156"/>
      <c r="R102" s="156"/>
      <c r="S102" s="156"/>
      <c r="T102" s="156"/>
      <c r="U102" s="156"/>
      <c r="V102" s="156"/>
      <c r="W102" s="156"/>
      <c r="X102" s="156"/>
      <c r="Y102" s="156"/>
    </row>
    <row r="103" spans="15:25" ht="15.75" customHeight="1">
      <c r="O103" s="156"/>
      <c r="P103" s="156"/>
      <c r="Q103" s="156"/>
      <c r="R103" s="156"/>
      <c r="S103" s="156"/>
      <c r="T103" s="156"/>
      <c r="U103" s="156"/>
      <c r="V103" s="156"/>
      <c r="W103" s="156"/>
      <c r="X103" s="156"/>
      <c r="Y103" s="156"/>
    </row>
    <row r="104" spans="15:25" ht="15.75" customHeight="1">
      <c r="O104" s="156"/>
      <c r="P104" s="156"/>
      <c r="Q104" s="156"/>
      <c r="R104" s="156"/>
      <c r="S104" s="156"/>
      <c r="T104" s="156"/>
      <c r="U104" s="156"/>
      <c r="V104" s="156"/>
      <c r="W104" s="156"/>
      <c r="X104" s="156"/>
      <c r="Y104" s="156"/>
    </row>
    <row r="105" spans="15:25" ht="15.75" customHeight="1">
      <c r="O105" s="156"/>
      <c r="P105" s="156"/>
      <c r="Q105" s="156"/>
      <c r="R105" s="156"/>
      <c r="S105" s="156"/>
      <c r="T105" s="156"/>
      <c r="U105" s="156"/>
      <c r="V105" s="156"/>
      <c r="W105" s="156"/>
      <c r="X105" s="156"/>
      <c r="Y105" s="156"/>
    </row>
    <row r="106" spans="15:25" ht="15.75" customHeight="1">
      <c r="O106" s="156"/>
      <c r="P106" s="156"/>
      <c r="Q106" s="156"/>
      <c r="R106" s="156"/>
      <c r="S106" s="156"/>
      <c r="T106" s="156"/>
      <c r="U106" s="156"/>
      <c r="V106" s="156"/>
      <c r="W106" s="156"/>
      <c r="X106" s="156"/>
      <c r="Y106" s="156"/>
    </row>
    <row r="107" spans="15:25" ht="15.75" customHeight="1">
      <c r="O107" s="156"/>
      <c r="P107" s="156"/>
      <c r="Q107" s="156"/>
      <c r="R107" s="156"/>
      <c r="S107" s="156"/>
      <c r="T107" s="156"/>
      <c r="U107" s="156"/>
      <c r="V107" s="156"/>
      <c r="W107" s="156"/>
      <c r="X107" s="156"/>
      <c r="Y107" s="156"/>
    </row>
    <row r="108" spans="15:25" ht="15.75" customHeight="1">
      <c r="O108" s="156"/>
      <c r="P108" s="156"/>
      <c r="Q108" s="156"/>
      <c r="R108" s="156"/>
      <c r="S108" s="156"/>
      <c r="T108" s="156"/>
      <c r="U108" s="156"/>
      <c r="V108" s="156"/>
      <c r="W108" s="156"/>
      <c r="X108" s="156"/>
      <c r="Y108" s="156"/>
    </row>
    <row r="109" spans="15:25" ht="15.75" customHeight="1">
      <c r="O109" s="156"/>
      <c r="P109" s="156"/>
      <c r="Q109" s="156"/>
      <c r="R109" s="156"/>
      <c r="S109" s="156"/>
      <c r="T109" s="156"/>
      <c r="U109" s="156"/>
      <c r="V109" s="156"/>
      <c r="W109" s="156"/>
      <c r="X109" s="156"/>
      <c r="Y109" s="156"/>
    </row>
    <row r="110" spans="15:25" ht="15.75" customHeight="1">
      <c r="O110" s="156"/>
      <c r="P110" s="156"/>
      <c r="Q110" s="156"/>
      <c r="R110" s="156"/>
      <c r="S110" s="156"/>
      <c r="T110" s="156"/>
      <c r="U110" s="156"/>
      <c r="V110" s="156"/>
      <c r="W110" s="156"/>
      <c r="X110" s="156"/>
      <c r="Y110" s="156"/>
    </row>
    <row r="111" spans="15:25" ht="15.75" customHeight="1">
      <c r="O111" s="156"/>
      <c r="P111" s="156"/>
      <c r="Q111" s="156"/>
      <c r="R111" s="156"/>
      <c r="S111" s="156"/>
      <c r="T111" s="156"/>
      <c r="U111" s="156"/>
      <c r="V111" s="156"/>
      <c r="W111" s="156"/>
      <c r="X111" s="156"/>
      <c r="Y111" s="156"/>
    </row>
    <row r="112" spans="15:25" ht="15.75" customHeight="1">
      <c r="O112" s="156"/>
      <c r="P112" s="156"/>
      <c r="Q112" s="156"/>
      <c r="R112" s="156"/>
      <c r="S112" s="156"/>
      <c r="T112" s="156"/>
      <c r="U112" s="156"/>
      <c r="V112" s="156"/>
      <c r="W112" s="156"/>
      <c r="X112" s="156"/>
      <c r="Y112" s="156"/>
    </row>
    <row r="113" spans="15:25" ht="15.75" customHeight="1">
      <c r="O113" s="156"/>
      <c r="P113" s="156"/>
      <c r="Q113" s="156"/>
      <c r="R113" s="156"/>
      <c r="S113" s="156"/>
      <c r="T113" s="156"/>
      <c r="U113" s="156"/>
      <c r="V113" s="156"/>
      <c r="W113" s="156"/>
      <c r="X113" s="156"/>
      <c r="Y113" s="156"/>
    </row>
    <row r="114" spans="15:25" ht="15.75" customHeight="1">
      <c r="O114" s="156"/>
      <c r="P114" s="156"/>
      <c r="Q114" s="156"/>
      <c r="R114" s="156"/>
      <c r="S114" s="156"/>
      <c r="T114" s="156"/>
      <c r="U114" s="156"/>
      <c r="V114" s="156"/>
      <c r="W114" s="156"/>
      <c r="X114" s="156"/>
      <c r="Y114" s="156"/>
    </row>
    <row r="115" spans="15:25" ht="15.75" customHeight="1">
      <c r="O115" s="156"/>
      <c r="P115" s="156"/>
      <c r="Q115" s="156"/>
      <c r="R115" s="156"/>
      <c r="S115" s="156"/>
      <c r="T115" s="156"/>
      <c r="U115" s="156"/>
      <c r="V115" s="156"/>
      <c r="W115" s="156"/>
      <c r="X115" s="156"/>
      <c r="Y115" s="156"/>
    </row>
    <row r="116" spans="15:25" ht="15.75" customHeight="1">
      <c r="O116" s="156"/>
      <c r="P116" s="156"/>
      <c r="Q116" s="156"/>
      <c r="R116" s="156"/>
      <c r="S116" s="156"/>
      <c r="T116" s="156"/>
      <c r="U116" s="156"/>
      <c r="V116" s="156"/>
      <c r="W116" s="156"/>
      <c r="X116" s="156"/>
      <c r="Y116" s="156"/>
    </row>
    <row r="117" spans="15:25" ht="15.75" customHeight="1">
      <c r="O117" s="156"/>
      <c r="P117" s="156"/>
      <c r="Q117" s="156"/>
      <c r="R117" s="156"/>
      <c r="S117" s="156"/>
      <c r="T117" s="156"/>
      <c r="U117" s="156"/>
      <c r="V117" s="156"/>
      <c r="W117" s="156"/>
      <c r="X117" s="156"/>
      <c r="Y117" s="156"/>
    </row>
    <row r="118" spans="15:25" ht="15.75" customHeight="1">
      <c r="O118" s="156"/>
      <c r="P118" s="156"/>
      <c r="Q118" s="156"/>
      <c r="R118" s="156"/>
      <c r="S118" s="156"/>
      <c r="T118" s="156"/>
      <c r="U118" s="156"/>
      <c r="V118" s="156"/>
      <c r="W118" s="156"/>
      <c r="X118" s="156"/>
      <c r="Y118" s="156"/>
    </row>
    <row r="119" spans="15:25" ht="15.75" customHeight="1">
      <c r="O119" s="156"/>
      <c r="P119" s="156"/>
      <c r="Q119" s="156"/>
      <c r="R119" s="156"/>
      <c r="S119" s="156"/>
      <c r="T119" s="156"/>
      <c r="U119" s="156"/>
      <c r="V119" s="156"/>
      <c r="W119" s="156"/>
      <c r="X119" s="156"/>
      <c r="Y119" s="156"/>
    </row>
    <row r="120" spans="15:25" ht="15.75" customHeight="1">
      <c r="O120" s="156"/>
      <c r="P120" s="156"/>
      <c r="Q120" s="156"/>
      <c r="R120" s="156"/>
      <c r="S120" s="156"/>
      <c r="T120" s="156"/>
      <c r="U120" s="156"/>
      <c r="V120" s="156"/>
      <c r="W120" s="156"/>
      <c r="X120" s="156"/>
      <c r="Y120" s="156"/>
    </row>
    <row r="121" spans="15:25" ht="15.75" customHeight="1">
      <c r="O121" s="156"/>
      <c r="P121" s="156"/>
      <c r="Q121" s="156"/>
      <c r="R121" s="156"/>
      <c r="S121" s="156"/>
      <c r="T121" s="156"/>
      <c r="U121" s="156"/>
      <c r="V121" s="156"/>
      <c r="W121" s="156"/>
      <c r="X121" s="156"/>
      <c r="Y121" s="156"/>
    </row>
    <row r="122" spans="15:25" ht="15.75" customHeight="1">
      <c r="O122" s="156"/>
      <c r="P122" s="156"/>
      <c r="Q122" s="156"/>
      <c r="R122" s="156"/>
      <c r="S122" s="156"/>
      <c r="T122" s="156"/>
      <c r="U122" s="156"/>
      <c r="V122" s="156"/>
      <c r="W122" s="156"/>
      <c r="X122" s="156"/>
      <c r="Y122" s="156"/>
    </row>
    <row r="123" spans="15:25" ht="15.75" customHeight="1">
      <c r="O123" s="156"/>
      <c r="P123" s="156"/>
      <c r="Q123" s="156"/>
      <c r="R123" s="156"/>
      <c r="S123" s="156"/>
      <c r="T123" s="156"/>
      <c r="U123" s="156"/>
      <c r="V123" s="156"/>
      <c r="W123" s="156"/>
      <c r="X123" s="156"/>
      <c r="Y123" s="156"/>
    </row>
    <row r="124" spans="15:25" ht="15.75" customHeight="1">
      <c r="O124" s="156"/>
      <c r="P124" s="156"/>
      <c r="Q124" s="156"/>
      <c r="R124" s="156"/>
      <c r="S124" s="156"/>
      <c r="T124" s="156"/>
      <c r="U124" s="156"/>
      <c r="V124" s="156"/>
      <c r="W124" s="156"/>
      <c r="X124" s="156"/>
      <c r="Y124" s="156"/>
    </row>
    <row r="125" spans="15:25" ht="15.75" customHeight="1">
      <c r="O125" s="156"/>
      <c r="P125" s="156"/>
      <c r="Q125" s="156"/>
      <c r="R125" s="156"/>
      <c r="S125" s="156"/>
      <c r="T125" s="156"/>
      <c r="U125" s="156"/>
      <c r="V125" s="156"/>
      <c r="W125" s="156"/>
      <c r="X125" s="156"/>
      <c r="Y125" s="156"/>
    </row>
    <row r="126" spans="15:25" ht="15.75" customHeight="1">
      <c r="O126" s="156"/>
      <c r="P126" s="156"/>
      <c r="Q126" s="156"/>
      <c r="R126" s="156"/>
      <c r="S126" s="156"/>
      <c r="T126" s="156"/>
      <c r="U126" s="156"/>
      <c r="V126" s="156"/>
      <c r="W126" s="156"/>
      <c r="X126" s="156"/>
      <c r="Y126" s="156"/>
    </row>
    <row r="127" spans="15:25" ht="15.75" customHeight="1">
      <c r="O127" s="156"/>
      <c r="P127" s="156"/>
      <c r="Q127" s="156"/>
      <c r="R127" s="156"/>
      <c r="S127" s="156"/>
      <c r="T127" s="156"/>
      <c r="U127" s="156"/>
      <c r="V127" s="156"/>
      <c r="W127" s="156"/>
      <c r="X127" s="156"/>
      <c r="Y127" s="156"/>
    </row>
    <row r="128" spans="15:25" ht="15.75" customHeight="1">
      <c r="O128" s="156"/>
      <c r="P128" s="156"/>
      <c r="Q128" s="156"/>
      <c r="R128" s="156"/>
      <c r="S128" s="156"/>
      <c r="T128" s="156"/>
      <c r="U128" s="156"/>
      <c r="V128" s="156"/>
      <c r="W128" s="156"/>
      <c r="X128" s="156"/>
      <c r="Y128" s="156"/>
    </row>
    <row r="129" spans="15:25" ht="15.75" customHeight="1">
      <c r="O129" s="156"/>
      <c r="P129" s="156"/>
      <c r="Q129" s="156"/>
      <c r="R129" s="156"/>
      <c r="S129" s="156"/>
      <c r="T129" s="156"/>
      <c r="U129" s="156"/>
      <c r="V129" s="156"/>
      <c r="W129" s="156"/>
      <c r="X129" s="156"/>
      <c r="Y129" s="156"/>
    </row>
    <row r="130" spans="15:25" ht="15.75" customHeight="1">
      <c r="O130" s="156"/>
      <c r="P130" s="156"/>
      <c r="Q130" s="156"/>
      <c r="R130" s="156"/>
      <c r="S130" s="156"/>
      <c r="T130" s="156"/>
      <c r="U130" s="156"/>
      <c r="V130" s="156"/>
      <c r="W130" s="156"/>
      <c r="X130" s="156"/>
      <c r="Y130" s="156"/>
    </row>
    <row r="131" spans="15:25" ht="15.75" customHeight="1">
      <c r="O131" s="156"/>
      <c r="P131" s="156"/>
      <c r="Q131" s="156"/>
      <c r="R131" s="156"/>
      <c r="S131" s="156"/>
      <c r="T131" s="156"/>
      <c r="U131" s="156"/>
      <c r="V131" s="156"/>
      <c r="W131" s="156"/>
      <c r="X131" s="156"/>
      <c r="Y131" s="156"/>
    </row>
    <row r="132" spans="15:25" ht="15.75" customHeight="1">
      <c r="O132" s="156"/>
      <c r="P132" s="156"/>
      <c r="Q132" s="156"/>
      <c r="R132" s="156"/>
      <c r="S132" s="156"/>
      <c r="T132" s="156"/>
      <c r="U132" s="156"/>
      <c r="V132" s="156"/>
      <c r="W132" s="156"/>
      <c r="X132" s="156"/>
      <c r="Y132" s="156"/>
    </row>
    <row r="133" spans="15:25" ht="15.75" customHeight="1">
      <c r="O133" s="156"/>
      <c r="P133" s="156"/>
      <c r="Q133" s="156"/>
      <c r="R133" s="156"/>
      <c r="S133" s="156"/>
      <c r="T133" s="156"/>
      <c r="U133" s="156"/>
      <c r="V133" s="156"/>
      <c r="W133" s="156"/>
      <c r="X133" s="156"/>
      <c r="Y133" s="156"/>
    </row>
    <row r="134" spans="15:25" ht="15.75" customHeight="1">
      <c r="O134" s="156"/>
      <c r="P134" s="156"/>
      <c r="Q134" s="156"/>
      <c r="R134" s="156"/>
      <c r="S134" s="156"/>
      <c r="T134" s="156"/>
      <c r="U134" s="156"/>
      <c r="V134" s="156"/>
      <c r="W134" s="156"/>
      <c r="X134" s="156"/>
      <c r="Y134" s="156"/>
    </row>
    <row r="135" spans="15:25" ht="15.75" customHeight="1">
      <c r="O135" s="156"/>
      <c r="P135" s="156"/>
      <c r="Q135" s="156"/>
      <c r="R135" s="156"/>
      <c r="S135" s="156"/>
      <c r="T135" s="156"/>
      <c r="U135" s="156"/>
      <c r="V135" s="156"/>
      <c r="W135" s="156"/>
      <c r="X135" s="156"/>
      <c r="Y135" s="156"/>
    </row>
    <row r="136" spans="15:25" ht="15.75" customHeight="1">
      <c r="O136" s="156"/>
      <c r="P136" s="156"/>
      <c r="Q136" s="156"/>
      <c r="R136" s="156"/>
      <c r="S136" s="156"/>
      <c r="T136" s="156"/>
      <c r="U136" s="156"/>
      <c r="V136" s="156"/>
      <c r="W136" s="156"/>
      <c r="X136" s="156"/>
      <c r="Y136" s="156"/>
    </row>
    <row r="137" spans="15:25" ht="15.75" customHeight="1">
      <c r="O137" s="156"/>
      <c r="P137" s="156"/>
      <c r="Q137" s="156"/>
      <c r="R137" s="156"/>
      <c r="S137" s="156"/>
      <c r="T137" s="156"/>
      <c r="U137" s="156"/>
      <c r="V137" s="156"/>
      <c r="W137" s="156"/>
      <c r="X137" s="156"/>
      <c r="Y137" s="156"/>
    </row>
    <row r="138" spans="15:25" ht="15.75" customHeight="1">
      <c r="O138" s="156"/>
      <c r="P138" s="156"/>
      <c r="Q138" s="156"/>
      <c r="R138" s="156"/>
      <c r="S138" s="156"/>
      <c r="T138" s="156"/>
      <c r="U138" s="156"/>
      <c r="V138" s="156"/>
      <c r="W138" s="156"/>
      <c r="X138" s="156"/>
      <c r="Y138" s="156"/>
    </row>
    <row r="139" spans="15:25" ht="15.75" customHeight="1">
      <c r="O139" s="156"/>
      <c r="P139" s="156"/>
      <c r="Q139" s="156"/>
      <c r="R139" s="156"/>
      <c r="S139" s="156"/>
      <c r="T139" s="156"/>
      <c r="U139" s="156"/>
      <c r="V139" s="156"/>
      <c r="W139" s="156"/>
      <c r="X139" s="156"/>
      <c r="Y139" s="156"/>
    </row>
    <row r="140" spans="15:25" ht="15.75" customHeight="1">
      <c r="O140" s="156"/>
      <c r="P140" s="156"/>
      <c r="Q140" s="156"/>
      <c r="R140" s="156"/>
      <c r="S140" s="156"/>
      <c r="T140" s="156"/>
      <c r="U140" s="156"/>
      <c r="V140" s="156"/>
      <c r="W140" s="156"/>
      <c r="X140" s="156"/>
      <c r="Y140" s="156"/>
    </row>
    <row r="141" spans="15:25" ht="15.75" customHeight="1">
      <c r="O141" s="156"/>
      <c r="P141" s="156"/>
      <c r="Q141" s="156"/>
      <c r="R141" s="156"/>
      <c r="S141" s="156"/>
      <c r="T141" s="156"/>
      <c r="U141" s="156"/>
      <c r="V141" s="156"/>
      <c r="W141" s="156"/>
      <c r="X141" s="156"/>
      <c r="Y141" s="156"/>
    </row>
    <row r="142" spans="15:25" ht="15.75" customHeight="1">
      <c r="O142" s="156"/>
      <c r="P142" s="156"/>
      <c r="Q142" s="156"/>
      <c r="R142" s="156"/>
      <c r="S142" s="156"/>
      <c r="T142" s="156"/>
      <c r="U142" s="156"/>
      <c r="V142" s="156"/>
      <c r="W142" s="156"/>
      <c r="X142" s="156"/>
      <c r="Y142" s="156"/>
    </row>
    <row r="143" spans="15:25" ht="15.75" customHeight="1">
      <c r="O143" s="156"/>
      <c r="P143" s="156"/>
      <c r="Q143" s="156"/>
      <c r="R143" s="156"/>
      <c r="S143" s="156"/>
      <c r="T143" s="156"/>
      <c r="U143" s="156"/>
      <c r="V143" s="156"/>
      <c r="W143" s="156"/>
      <c r="X143" s="156"/>
      <c r="Y143" s="156"/>
    </row>
    <row r="144" spans="15:25" ht="15.75" customHeight="1">
      <c r="O144" s="156"/>
      <c r="P144" s="156"/>
      <c r="Q144" s="156"/>
      <c r="R144" s="156"/>
      <c r="S144" s="156"/>
      <c r="T144" s="156"/>
      <c r="U144" s="156"/>
      <c r="V144" s="156"/>
      <c r="W144" s="156"/>
      <c r="X144" s="156"/>
      <c r="Y144" s="156"/>
    </row>
    <row r="145" spans="15:25" ht="15.75" customHeight="1">
      <c r="O145" s="156"/>
      <c r="P145" s="156"/>
      <c r="Q145" s="156"/>
      <c r="R145" s="156"/>
      <c r="S145" s="156"/>
      <c r="T145" s="156"/>
      <c r="U145" s="156"/>
      <c r="V145" s="156"/>
      <c r="W145" s="156"/>
      <c r="X145" s="156"/>
      <c r="Y145" s="156"/>
    </row>
    <row r="146" spans="15:25" ht="15.75" customHeight="1">
      <c r="O146" s="156"/>
      <c r="P146" s="156"/>
      <c r="Q146" s="156"/>
      <c r="R146" s="156"/>
      <c r="S146" s="156"/>
      <c r="T146" s="156"/>
      <c r="U146" s="156"/>
      <c r="V146" s="156"/>
      <c r="W146" s="156"/>
      <c r="X146" s="156"/>
      <c r="Y146" s="156"/>
    </row>
    <row r="147" spans="15:25" ht="15.75" customHeight="1">
      <c r="O147" s="156"/>
      <c r="P147" s="156"/>
      <c r="Q147" s="156"/>
      <c r="R147" s="156"/>
      <c r="S147" s="156"/>
      <c r="T147" s="156"/>
      <c r="U147" s="156"/>
      <c r="V147" s="156"/>
      <c r="W147" s="156"/>
      <c r="X147" s="156"/>
      <c r="Y147" s="156"/>
    </row>
    <row r="148" spans="15:25" ht="15.75" customHeight="1">
      <c r="O148" s="156"/>
      <c r="P148" s="156"/>
      <c r="Q148" s="156"/>
      <c r="R148" s="156"/>
      <c r="S148" s="156"/>
      <c r="T148" s="156"/>
      <c r="U148" s="156"/>
      <c r="V148" s="156"/>
      <c r="W148" s="156"/>
      <c r="X148" s="156"/>
      <c r="Y148" s="156"/>
    </row>
    <row r="149" spans="15:25" ht="15.75" customHeight="1">
      <c r="O149" s="156"/>
      <c r="P149" s="156"/>
      <c r="Q149" s="156"/>
      <c r="R149" s="156"/>
      <c r="S149" s="156"/>
      <c r="T149" s="156"/>
      <c r="U149" s="156"/>
      <c r="V149" s="156"/>
      <c r="W149" s="156"/>
      <c r="X149" s="156"/>
      <c r="Y149" s="156"/>
    </row>
    <row r="150" spans="15:25" ht="15.75" customHeight="1">
      <c r="O150" s="156"/>
      <c r="P150" s="156"/>
      <c r="Q150" s="156"/>
      <c r="R150" s="156"/>
      <c r="S150" s="156"/>
      <c r="T150" s="156"/>
      <c r="U150" s="156"/>
      <c r="V150" s="156"/>
      <c r="W150" s="156"/>
      <c r="X150" s="156"/>
      <c r="Y150" s="156"/>
    </row>
    <row r="151" spans="15:25" ht="15.75" customHeight="1">
      <c r="O151" s="156"/>
      <c r="P151" s="156"/>
      <c r="Q151" s="156"/>
      <c r="R151" s="156"/>
      <c r="S151" s="156"/>
      <c r="T151" s="156"/>
      <c r="U151" s="156"/>
      <c r="V151" s="156"/>
      <c r="W151" s="156"/>
      <c r="X151" s="156"/>
      <c r="Y151" s="156"/>
    </row>
    <row r="152" spans="15:25" ht="15.75" customHeight="1">
      <c r="O152" s="156"/>
      <c r="P152" s="156"/>
      <c r="Q152" s="156"/>
      <c r="R152" s="156"/>
      <c r="S152" s="156"/>
      <c r="T152" s="156"/>
      <c r="U152" s="156"/>
      <c r="V152" s="156"/>
      <c r="W152" s="156"/>
      <c r="X152" s="156"/>
      <c r="Y152" s="156"/>
    </row>
    <row r="153" spans="15:25" ht="15.75" customHeight="1">
      <c r="O153" s="156"/>
      <c r="P153" s="156"/>
      <c r="Q153" s="156"/>
      <c r="R153" s="156"/>
      <c r="S153" s="156"/>
      <c r="T153" s="156"/>
      <c r="U153" s="156"/>
      <c r="V153" s="156"/>
      <c r="W153" s="156"/>
      <c r="X153" s="156"/>
      <c r="Y153" s="156"/>
    </row>
    <row r="154" spans="15:25" ht="15.75" customHeight="1">
      <c r="O154" s="156"/>
      <c r="P154" s="156"/>
      <c r="Q154" s="156"/>
      <c r="R154" s="156"/>
      <c r="S154" s="156"/>
      <c r="T154" s="156"/>
      <c r="U154" s="156"/>
      <c r="V154" s="156"/>
      <c r="W154" s="156"/>
      <c r="X154" s="156"/>
      <c r="Y154" s="156"/>
    </row>
    <row r="155" spans="15:25" ht="15.75" customHeight="1">
      <c r="O155" s="156"/>
      <c r="P155" s="156"/>
      <c r="Q155" s="156"/>
      <c r="R155" s="156"/>
      <c r="S155" s="156"/>
      <c r="T155" s="156"/>
      <c r="U155" s="156"/>
      <c r="V155" s="156"/>
      <c r="W155" s="156"/>
      <c r="X155" s="156"/>
      <c r="Y155" s="156"/>
    </row>
    <row r="156" spans="15:25" ht="15.75" customHeight="1">
      <c r="O156" s="156"/>
      <c r="P156" s="156"/>
      <c r="Q156" s="156"/>
      <c r="R156" s="156"/>
      <c r="S156" s="156"/>
      <c r="T156" s="156"/>
      <c r="U156" s="156"/>
      <c r="V156" s="156"/>
      <c r="W156" s="156"/>
      <c r="X156" s="156"/>
      <c r="Y156" s="156"/>
    </row>
    <row r="157" spans="15:25" ht="15.75" customHeight="1">
      <c r="O157" s="156"/>
      <c r="P157" s="156"/>
      <c r="Q157" s="156"/>
      <c r="R157" s="156"/>
      <c r="S157" s="156"/>
      <c r="T157" s="156"/>
      <c r="U157" s="156"/>
      <c r="V157" s="156"/>
      <c r="W157" s="156"/>
      <c r="X157" s="156"/>
      <c r="Y157" s="156"/>
    </row>
    <row r="158" spans="15:25" ht="15.75" customHeight="1">
      <c r="O158" s="156"/>
      <c r="P158" s="156"/>
      <c r="Q158" s="156"/>
      <c r="R158" s="156"/>
      <c r="S158" s="156"/>
      <c r="T158" s="156"/>
      <c r="U158" s="156"/>
      <c r="V158" s="156"/>
      <c r="W158" s="156"/>
      <c r="X158" s="156"/>
      <c r="Y158" s="156"/>
    </row>
    <row r="159" spans="15:25" ht="15.75" customHeight="1">
      <c r="O159" s="156"/>
      <c r="P159" s="156"/>
      <c r="Q159" s="156"/>
      <c r="R159" s="156"/>
      <c r="S159" s="156"/>
      <c r="T159" s="156"/>
      <c r="U159" s="156"/>
      <c r="V159" s="156"/>
      <c r="W159" s="156"/>
      <c r="X159" s="156"/>
      <c r="Y159" s="156"/>
    </row>
    <row r="160" spans="15:25" ht="15.75" customHeight="1">
      <c r="O160" s="156"/>
      <c r="P160" s="156"/>
      <c r="Q160" s="156"/>
      <c r="R160" s="156"/>
      <c r="S160" s="156"/>
      <c r="T160" s="156"/>
      <c r="U160" s="156"/>
      <c r="V160" s="156"/>
      <c r="W160" s="156"/>
      <c r="X160" s="156"/>
      <c r="Y160" s="156"/>
    </row>
    <row r="161" spans="15:25" ht="15.75" customHeight="1">
      <c r="O161" s="156"/>
      <c r="P161" s="156"/>
      <c r="Q161" s="156"/>
      <c r="R161" s="156"/>
      <c r="S161" s="156"/>
      <c r="T161" s="156"/>
      <c r="U161" s="156"/>
      <c r="V161" s="156"/>
      <c r="W161" s="156"/>
      <c r="X161" s="156"/>
      <c r="Y161" s="156"/>
    </row>
    <row r="162" spans="15:25" ht="15.75" customHeight="1">
      <c r="O162" s="156"/>
      <c r="P162" s="156"/>
      <c r="Q162" s="156"/>
      <c r="R162" s="156"/>
      <c r="S162" s="156"/>
      <c r="T162" s="156"/>
      <c r="U162" s="156"/>
      <c r="V162" s="156"/>
      <c r="W162" s="156"/>
      <c r="X162" s="156"/>
      <c r="Y162" s="156"/>
    </row>
    <row r="163" spans="15:25" ht="15.75" customHeight="1">
      <c r="O163" s="156"/>
      <c r="P163" s="156"/>
      <c r="Q163" s="156"/>
      <c r="R163" s="156"/>
      <c r="S163" s="156"/>
      <c r="T163" s="156"/>
      <c r="U163" s="156"/>
      <c r="V163" s="156"/>
      <c r="W163" s="156"/>
      <c r="X163" s="156"/>
      <c r="Y163" s="156"/>
    </row>
    <row r="164" spans="15:25" ht="15.75" customHeight="1">
      <c r="O164" s="156"/>
      <c r="P164" s="156"/>
      <c r="Q164" s="156"/>
      <c r="R164" s="156"/>
      <c r="S164" s="156"/>
      <c r="T164" s="156"/>
      <c r="U164" s="156"/>
      <c r="V164" s="156"/>
      <c r="W164" s="156"/>
      <c r="X164" s="156"/>
      <c r="Y164" s="156"/>
    </row>
    <row r="165" spans="15:25" ht="15.75" customHeight="1">
      <c r="O165" s="156"/>
      <c r="P165" s="156"/>
      <c r="Q165" s="156"/>
      <c r="R165" s="156"/>
      <c r="S165" s="156"/>
      <c r="T165" s="156"/>
      <c r="U165" s="156"/>
      <c r="V165" s="156"/>
      <c r="W165" s="156"/>
      <c r="X165" s="156"/>
      <c r="Y165" s="156"/>
    </row>
    <row r="166" spans="15:25" ht="15.75" customHeight="1">
      <c r="O166" s="156"/>
      <c r="P166" s="156"/>
      <c r="Q166" s="156"/>
      <c r="R166" s="156"/>
      <c r="S166" s="156"/>
      <c r="T166" s="156"/>
      <c r="U166" s="156"/>
      <c r="V166" s="156"/>
      <c r="W166" s="156"/>
      <c r="X166" s="156"/>
      <c r="Y166" s="156"/>
    </row>
    <row r="167" spans="15:25" ht="15.75" customHeight="1">
      <c r="O167" s="156"/>
      <c r="P167" s="156"/>
      <c r="Q167" s="156"/>
      <c r="R167" s="156"/>
      <c r="S167" s="156"/>
      <c r="T167" s="156"/>
      <c r="U167" s="156"/>
      <c r="V167" s="156"/>
      <c r="W167" s="156"/>
      <c r="X167" s="156"/>
      <c r="Y167" s="156"/>
    </row>
    <row r="168" spans="15:25" ht="15.75" customHeight="1">
      <c r="O168" s="156"/>
      <c r="P168" s="156"/>
      <c r="Q168" s="156"/>
      <c r="R168" s="156"/>
      <c r="S168" s="156"/>
      <c r="T168" s="156"/>
      <c r="U168" s="156"/>
      <c r="V168" s="156"/>
      <c r="W168" s="156"/>
      <c r="X168" s="156"/>
      <c r="Y168" s="156"/>
    </row>
    <row r="169" spans="15:25" ht="15.75" customHeight="1">
      <c r="O169" s="156"/>
      <c r="P169" s="156"/>
      <c r="Q169" s="156"/>
      <c r="R169" s="156"/>
      <c r="S169" s="156"/>
      <c r="T169" s="156"/>
      <c r="U169" s="156"/>
      <c r="V169" s="156"/>
      <c r="W169" s="156"/>
      <c r="X169" s="156"/>
      <c r="Y169" s="156"/>
    </row>
    <row r="170" spans="15:25" ht="15.75" customHeight="1">
      <c r="O170" s="156"/>
      <c r="P170" s="156"/>
      <c r="Q170" s="156"/>
      <c r="R170" s="156"/>
      <c r="S170" s="156"/>
      <c r="T170" s="156"/>
      <c r="U170" s="156"/>
      <c r="V170" s="156"/>
      <c r="W170" s="156"/>
      <c r="X170" s="156"/>
      <c r="Y170" s="156"/>
    </row>
    <row r="171" spans="15:25" ht="15.75" customHeight="1">
      <c r="O171" s="156"/>
      <c r="P171" s="156"/>
      <c r="Q171" s="156"/>
      <c r="R171" s="156"/>
      <c r="S171" s="156"/>
      <c r="T171" s="156"/>
      <c r="U171" s="156"/>
      <c r="V171" s="156"/>
      <c r="W171" s="156"/>
      <c r="X171" s="156"/>
      <c r="Y171" s="156"/>
    </row>
    <row r="172" spans="15:25" ht="15.75" customHeight="1">
      <c r="O172" s="156"/>
      <c r="P172" s="156"/>
      <c r="Q172" s="156"/>
      <c r="R172" s="156"/>
      <c r="S172" s="156"/>
      <c r="T172" s="156"/>
      <c r="U172" s="156"/>
      <c r="V172" s="156"/>
      <c r="W172" s="156"/>
      <c r="X172" s="156"/>
      <c r="Y172" s="156"/>
    </row>
    <row r="173" spans="15:25" ht="15.75" customHeight="1">
      <c r="O173" s="156"/>
      <c r="P173" s="156"/>
      <c r="Q173" s="156"/>
      <c r="R173" s="156"/>
      <c r="S173" s="156"/>
      <c r="T173" s="156"/>
      <c r="U173" s="156"/>
      <c r="V173" s="156"/>
      <c r="W173" s="156"/>
      <c r="X173" s="156"/>
      <c r="Y173" s="156"/>
    </row>
    <row r="174" spans="15:25" ht="15.75" customHeight="1">
      <c r="O174" s="156"/>
      <c r="P174" s="156"/>
      <c r="Q174" s="156"/>
      <c r="R174" s="156"/>
      <c r="S174" s="156"/>
      <c r="T174" s="156"/>
      <c r="U174" s="156"/>
      <c r="V174" s="156"/>
      <c r="W174" s="156"/>
      <c r="X174" s="156"/>
      <c r="Y174" s="156"/>
    </row>
    <row r="175" spans="15:25" ht="15.75" customHeight="1">
      <c r="O175" s="156"/>
      <c r="P175" s="156"/>
      <c r="Q175" s="156"/>
      <c r="R175" s="156"/>
      <c r="S175" s="156"/>
      <c r="T175" s="156"/>
      <c r="U175" s="156"/>
      <c r="V175" s="156"/>
      <c r="W175" s="156"/>
      <c r="X175" s="156"/>
      <c r="Y175" s="156"/>
    </row>
    <row r="176" spans="15:25" ht="15.75" customHeight="1">
      <c r="O176" s="156"/>
      <c r="P176" s="156"/>
      <c r="Q176" s="156"/>
      <c r="R176" s="156"/>
      <c r="S176" s="156"/>
      <c r="T176" s="156"/>
      <c r="U176" s="156"/>
      <c r="V176" s="156"/>
      <c r="W176" s="156"/>
      <c r="X176" s="156"/>
      <c r="Y176" s="156"/>
    </row>
    <row r="177" spans="15:25" ht="15.75" customHeight="1">
      <c r="O177" s="156"/>
      <c r="P177" s="156"/>
      <c r="Q177" s="156"/>
      <c r="R177" s="156"/>
      <c r="S177" s="156"/>
      <c r="T177" s="156"/>
      <c r="U177" s="156"/>
      <c r="V177" s="156"/>
      <c r="W177" s="156"/>
      <c r="X177" s="156"/>
      <c r="Y177" s="156"/>
    </row>
    <row r="178" spans="15:25" ht="15.75" customHeight="1">
      <c r="O178" s="156"/>
      <c r="P178" s="156"/>
      <c r="Q178" s="156"/>
      <c r="R178" s="156"/>
      <c r="S178" s="156"/>
      <c r="T178" s="156"/>
      <c r="U178" s="156"/>
      <c r="V178" s="156"/>
      <c r="W178" s="156"/>
      <c r="X178" s="156"/>
      <c r="Y178" s="156"/>
    </row>
    <row r="179" spans="15:25" ht="15.75" customHeight="1">
      <c r="O179" s="156"/>
      <c r="P179" s="156"/>
      <c r="Q179" s="156"/>
      <c r="R179" s="156"/>
      <c r="S179" s="156"/>
      <c r="T179" s="156"/>
      <c r="U179" s="156"/>
      <c r="V179" s="156"/>
      <c r="W179" s="156"/>
      <c r="X179" s="156"/>
      <c r="Y179" s="156"/>
    </row>
    <row r="180" spans="15:25" ht="15.75" customHeight="1">
      <c r="O180" s="156"/>
      <c r="P180" s="156"/>
      <c r="Q180" s="156"/>
      <c r="R180" s="156"/>
      <c r="S180" s="156"/>
      <c r="T180" s="156"/>
      <c r="U180" s="156"/>
      <c r="V180" s="156"/>
      <c r="W180" s="156"/>
      <c r="X180" s="156"/>
      <c r="Y180" s="156"/>
    </row>
    <row r="181" spans="15:25" ht="15.75" customHeight="1">
      <c r="O181" s="156"/>
      <c r="P181" s="156"/>
      <c r="Q181" s="156"/>
      <c r="R181" s="156"/>
      <c r="S181" s="156"/>
      <c r="T181" s="156"/>
      <c r="U181" s="156"/>
      <c r="V181" s="156"/>
      <c r="W181" s="156"/>
      <c r="X181" s="156"/>
      <c r="Y181" s="156"/>
    </row>
    <row r="182" spans="15:25" ht="15.75" customHeight="1">
      <c r="O182" s="156"/>
      <c r="P182" s="156"/>
      <c r="Q182" s="156"/>
      <c r="R182" s="156"/>
      <c r="S182" s="156"/>
      <c r="T182" s="156"/>
      <c r="U182" s="156"/>
      <c r="V182" s="156"/>
      <c r="W182" s="156"/>
      <c r="X182" s="156"/>
      <c r="Y182" s="156"/>
    </row>
    <row r="183" spans="15:25" ht="15.75" customHeight="1">
      <c r="O183" s="156"/>
      <c r="P183" s="156"/>
      <c r="Q183" s="156"/>
      <c r="R183" s="156"/>
      <c r="S183" s="156"/>
      <c r="T183" s="156"/>
      <c r="U183" s="156"/>
      <c r="V183" s="156"/>
      <c r="W183" s="156"/>
      <c r="X183" s="156"/>
      <c r="Y183" s="156"/>
    </row>
    <row r="184" spans="15:25" ht="15.75" customHeight="1">
      <c r="O184" s="156"/>
      <c r="P184" s="156"/>
      <c r="Q184" s="156"/>
      <c r="R184" s="156"/>
      <c r="S184" s="156"/>
      <c r="T184" s="156"/>
      <c r="U184" s="156"/>
      <c r="V184" s="156"/>
      <c r="W184" s="156"/>
      <c r="X184" s="156"/>
      <c r="Y184" s="156"/>
    </row>
    <row r="185" spans="15:25" ht="15.75" customHeight="1">
      <c r="O185" s="156"/>
      <c r="P185" s="156"/>
      <c r="Q185" s="156"/>
      <c r="R185" s="156"/>
      <c r="S185" s="156"/>
      <c r="T185" s="156"/>
      <c r="U185" s="156"/>
      <c r="V185" s="156"/>
      <c r="W185" s="156"/>
      <c r="X185" s="156"/>
      <c r="Y185" s="156"/>
    </row>
    <row r="186" spans="15:25" ht="15.75" customHeight="1">
      <c r="O186" s="156"/>
      <c r="P186" s="156"/>
      <c r="Q186" s="156"/>
      <c r="R186" s="156"/>
      <c r="S186" s="156"/>
      <c r="T186" s="156"/>
      <c r="U186" s="156"/>
      <c r="V186" s="156"/>
      <c r="W186" s="156"/>
      <c r="X186" s="156"/>
      <c r="Y186" s="156"/>
    </row>
    <row r="187" spans="15:25" ht="15.75" customHeight="1">
      <c r="O187" s="156"/>
      <c r="P187" s="156"/>
      <c r="Q187" s="156"/>
      <c r="R187" s="156"/>
      <c r="S187" s="156"/>
      <c r="T187" s="156"/>
      <c r="U187" s="156"/>
      <c r="V187" s="156"/>
      <c r="W187" s="156"/>
      <c r="X187" s="156"/>
      <c r="Y187" s="156"/>
    </row>
    <row r="188" spans="15:25" ht="15.75" customHeight="1">
      <c r="O188" s="156"/>
      <c r="P188" s="156"/>
      <c r="Q188" s="156"/>
      <c r="R188" s="156"/>
      <c r="S188" s="156"/>
      <c r="T188" s="156"/>
      <c r="U188" s="156"/>
      <c r="V188" s="156"/>
      <c r="W188" s="156"/>
      <c r="X188" s="156"/>
      <c r="Y188" s="156"/>
    </row>
    <row r="189" spans="15:25" ht="15.75" customHeight="1">
      <c r="O189" s="156"/>
      <c r="P189" s="156"/>
      <c r="Q189" s="156"/>
      <c r="R189" s="156"/>
      <c r="S189" s="156"/>
      <c r="T189" s="156"/>
      <c r="U189" s="156"/>
      <c r="V189" s="156"/>
      <c r="W189" s="156"/>
      <c r="X189" s="156"/>
      <c r="Y189" s="156"/>
    </row>
    <row r="190" spans="15:25" ht="15.75" customHeight="1">
      <c r="O190" s="156"/>
      <c r="P190" s="156"/>
      <c r="Q190" s="156"/>
      <c r="R190" s="156"/>
      <c r="S190" s="156"/>
      <c r="T190" s="156"/>
      <c r="U190" s="156"/>
      <c r="V190" s="156"/>
      <c r="W190" s="156"/>
      <c r="X190" s="156"/>
      <c r="Y190" s="156"/>
    </row>
    <row r="191" spans="15:25" ht="15.75" customHeight="1">
      <c r="O191" s="156"/>
      <c r="P191" s="156"/>
      <c r="Q191" s="156"/>
      <c r="R191" s="156"/>
      <c r="S191" s="156"/>
      <c r="T191" s="156"/>
      <c r="U191" s="156"/>
      <c r="V191" s="156"/>
      <c r="W191" s="156"/>
      <c r="X191" s="156"/>
      <c r="Y191" s="156"/>
    </row>
    <row r="192" spans="15:25" ht="15.75" customHeight="1">
      <c r="O192" s="156"/>
      <c r="P192" s="156"/>
      <c r="Q192" s="156"/>
      <c r="R192" s="156"/>
      <c r="S192" s="156"/>
      <c r="T192" s="156"/>
      <c r="U192" s="156"/>
      <c r="V192" s="156"/>
      <c r="W192" s="156"/>
      <c r="X192" s="156"/>
      <c r="Y192" s="156"/>
    </row>
    <row r="193" spans="15:25" ht="15.75" customHeight="1">
      <c r="O193" s="156"/>
      <c r="P193" s="156"/>
      <c r="Q193" s="156"/>
      <c r="R193" s="156"/>
      <c r="S193" s="156"/>
      <c r="T193" s="156"/>
      <c r="U193" s="156"/>
      <c r="V193" s="156"/>
      <c r="W193" s="156"/>
      <c r="X193" s="156"/>
      <c r="Y193" s="156"/>
    </row>
    <row r="194" spans="15:25" ht="15.75" customHeight="1">
      <c r="O194" s="156"/>
      <c r="P194" s="156"/>
      <c r="Q194" s="156"/>
      <c r="R194" s="156"/>
      <c r="S194" s="156"/>
      <c r="T194" s="156"/>
      <c r="U194" s="156"/>
      <c r="V194" s="156"/>
      <c r="W194" s="156"/>
      <c r="X194" s="156"/>
      <c r="Y194" s="156"/>
    </row>
    <row r="195" spans="15:25" ht="15.75" customHeight="1">
      <c r="O195" s="156"/>
      <c r="P195" s="156"/>
      <c r="Q195" s="156"/>
      <c r="R195" s="156"/>
      <c r="S195" s="156"/>
      <c r="T195" s="156"/>
      <c r="U195" s="156"/>
      <c r="V195" s="156"/>
      <c r="W195" s="156"/>
      <c r="X195" s="156"/>
      <c r="Y195" s="156"/>
    </row>
    <row r="196" spans="15:25" ht="15.75" customHeight="1">
      <c r="O196" s="156"/>
      <c r="P196" s="156"/>
      <c r="Q196" s="156"/>
      <c r="R196" s="156"/>
      <c r="S196" s="156"/>
      <c r="T196" s="156"/>
      <c r="U196" s="156"/>
      <c r="V196" s="156"/>
      <c r="W196" s="156"/>
      <c r="X196" s="156"/>
      <c r="Y196" s="156"/>
    </row>
    <row r="197" spans="15:25" ht="15.75" customHeight="1">
      <c r="O197" s="156"/>
      <c r="P197" s="156"/>
      <c r="Q197" s="156"/>
      <c r="R197" s="156"/>
      <c r="S197" s="156"/>
      <c r="T197" s="156"/>
      <c r="U197" s="156"/>
      <c r="V197" s="156"/>
      <c r="W197" s="156"/>
      <c r="X197" s="156"/>
      <c r="Y197" s="156"/>
    </row>
    <row r="198" spans="15:25" ht="15.75" customHeight="1">
      <c r="O198" s="156"/>
      <c r="P198" s="156"/>
      <c r="Q198" s="156"/>
      <c r="R198" s="156"/>
      <c r="S198" s="156"/>
      <c r="T198" s="156"/>
      <c r="U198" s="156"/>
      <c r="V198" s="156"/>
      <c r="W198" s="156"/>
      <c r="X198" s="156"/>
      <c r="Y198" s="156"/>
    </row>
    <row r="199" spans="15:25" ht="15.75" customHeight="1">
      <c r="O199" s="156"/>
      <c r="P199" s="156"/>
      <c r="Q199" s="156"/>
      <c r="R199" s="156"/>
      <c r="S199" s="156"/>
      <c r="T199" s="156"/>
      <c r="U199" s="156"/>
      <c r="V199" s="156"/>
      <c r="W199" s="156"/>
      <c r="X199" s="156"/>
      <c r="Y199" s="156"/>
    </row>
    <row r="200" spans="15:25" ht="15.75" customHeight="1">
      <c r="O200" s="156"/>
      <c r="P200" s="156"/>
      <c r="Q200" s="156"/>
      <c r="R200" s="156"/>
      <c r="S200" s="156"/>
      <c r="T200" s="156"/>
      <c r="U200" s="156"/>
      <c r="V200" s="156"/>
      <c r="W200" s="156"/>
      <c r="X200" s="156"/>
      <c r="Y200" s="156"/>
    </row>
    <row r="201" spans="15:25" ht="15.75" customHeight="1">
      <c r="O201" s="156"/>
      <c r="P201" s="156"/>
      <c r="Q201" s="156"/>
      <c r="R201" s="156"/>
      <c r="S201" s="156"/>
      <c r="T201" s="156"/>
      <c r="U201" s="156"/>
      <c r="V201" s="156"/>
      <c r="W201" s="156"/>
      <c r="X201" s="156"/>
      <c r="Y201" s="156"/>
    </row>
    <row r="202" spans="15:25" ht="15.75" customHeight="1">
      <c r="O202" s="156"/>
      <c r="P202" s="156"/>
      <c r="Q202" s="156"/>
      <c r="R202" s="156"/>
      <c r="S202" s="156"/>
      <c r="T202" s="156"/>
      <c r="U202" s="156"/>
      <c r="V202" s="156"/>
      <c r="W202" s="156"/>
      <c r="X202" s="156"/>
      <c r="Y202" s="156"/>
    </row>
    <row r="203" spans="15:25" ht="15.75" customHeight="1">
      <c r="O203" s="156"/>
      <c r="P203" s="156"/>
      <c r="Q203" s="156"/>
      <c r="R203" s="156"/>
      <c r="S203" s="156"/>
      <c r="T203" s="156"/>
      <c r="U203" s="156"/>
      <c r="V203" s="156"/>
      <c r="W203" s="156"/>
      <c r="X203" s="156"/>
      <c r="Y203" s="156"/>
    </row>
    <row r="204" spans="15:25" ht="15.75" customHeight="1">
      <c r="O204" s="156"/>
      <c r="P204" s="156"/>
      <c r="Q204" s="156"/>
      <c r="R204" s="156"/>
      <c r="S204" s="156"/>
      <c r="T204" s="156"/>
      <c r="U204" s="156"/>
      <c r="V204" s="156"/>
      <c r="W204" s="156"/>
      <c r="X204" s="156"/>
      <c r="Y204" s="156"/>
    </row>
    <row r="205" spans="15:25" ht="15.75" customHeight="1">
      <c r="O205" s="156"/>
      <c r="P205" s="156"/>
      <c r="Q205" s="156"/>
      <c r="R205" s="156"/>
      <c r="S205" s="156"/>
      <c r="T205" s="156"/>
      <c r="U205" s="156"/>
      <c r="V205" s="156"/>
      <c r="W205" s="156"/>
      <c r="X205" s="156"/>
      <c r="Y205" s="156"/>
    </row>
    <row r="206" spans="15:25" ht="15.75" customHeight="1">
      <c r="O206" s="156"/>
      <c r="P206" s="156"/>
      <c r="Q206" s="156"/>
      <c r="R206" s="156"/>
      <c r="S206" s="156"/>
      <c r="T206" s="156"/>
      <c r="U206" s="156"/>
      <c r="V206" s="156"/>
      <c r="W206" s="156"/>
      <c r="X206" s="156"/>
      <c r="Y206" s="156"/>
    </row>
    <row r="207" spans="15:25" ht="15.75" customHeight="1">
      <c r="O207" s="156"/>
      <c r="P207" s="156"/>
      <c r="Q207" s="156"/>
      <c r="R207" s="156"/>
      <c r="S207" s="156"/>
      <c r="T207" s="156"/>
      <c r="U207" s="156"/>
      <c r="V207" s="156"/>
      <c r="W207" s="156"/>
      <c r="X207" s="156"/>
      <c r="Y207" s="156"/>
    </row>
    <row r="208" spans="15:25" ht="15.75" customHeight="1">
      <c r="O208" s="156"/>
      <c r="P208" s="156"/>
      <c r="Q208" s="156"/>
      <c r="R208" s="156"/>
      <c r="S208" s="156"/>
      <c r="T208" s="156"/>
      <c r="U208" s="156"/>
      <c r="V208" s="156"/>
      <c r="W208" s="156"/>
      <c r="X208" s="156"/>
      <c r="Y208" s="156"/>
    </row>
    <row r="209" spans="15:25" ht="15.75" customHeight="1">
      <c r="O209" s="156"/>
      <c r="P209" s="156"/>
      <c r="Q209" s="156"/>
      <c r="R209" s="156"/>
      <c r="S209" s="156"/>
      <c r="T209" s="156"/>
      <c r="U209" s="156"/>
      <c r="V209" s="156"/>
      <c r="W209" s="156"/>
      <c r="X209" s="156"/>
      <c r="Y209" s="156"/>
    </row>
    <row r="210" spans="15:25" ht="15.75" customHeight="1">
      <c r="O210" s="156"/>
      <c r="P210" s="156"/>
      <c r="Q210" s="156"/>
      <c r="R210" s="156"/>
      <c r="S210" s="156"/>
      <c r="T210" s="156"/>
      <c r="U210" s="156"/>
      <c r="V210" s="156"/>
      <c r="W210" s="156"/>
      <c r="X210" s="156"/>
      <c r="Y210" s="156"/>
    </row>
    <row r="211" spans="15:25" ht="15.75" customHeight="1">
      <c r="O211" s="156"/>
      <c r="P211" s="156"/>
      <c r="Q211" s="156"/>
      <c r="R211" s="156"/>
      <c r="S211" s="156"/>
      <c r="T211" s="156"/>
      <c r="U211" s="156"/>
      <c r="V211" s="156"/>
      <c r="W211" s="156"/>
      <c r="X211" s="156"/>
      <c r="Y211" s="156"/>
    </row>
    <row r="212" spans="15:25" ht="15.75" customHeight="1">
      <c r="O212" s="156"/>
      <c r="P212" s="156"/>
      <c r="Q212" s="156"/>
      <c r="R212" s="156"/>
      <c r="S212" s="156"/>
      <c r="T212" s="156"/>
      <c r="U212" s="156"/>
      <c r="V212" s="156"/>
      <c r="W212" s="156"/>
      <c r="X212" s="156"/>
      <c r="Y212" s="156"/>
    </row>
    <row r="213" spans="15:25" ht="15.75" customHeight="1">
      <c r="O213" s="156"/>
      <c r="P213" s="156"/>
      <c r="Q213" s="156"/>
      <c r="R213" s="156"/>
      <c r="S213" s="156"/>
      <c r="T213" s="156"/>
      <c r="U213" s="156"/>
      <c r="V213" s="156"/>
      <c r="W213" s="156"/>
      <c r="X213" s="156"/>
      <c r="Y213" s="156"/>
    </row>
    <row r="214" spans="15:25" ht="15.75" customHeight="1">
      <c r="O214" s="156"/>
      <c r="P214" s="156"/>
      <c r="Q214" s="156"/>
      <c r="R214" s="156"/>
      <c r="S214" s="156"/>
      <c r="T214" s="156"/>
      <c r="U214" s="156"/>
      <c r="V214" s="156"/>
      <c r="W214" s="156"/>
      <c r="X214" s="156"/>
      <c r="Y214" s="156"/>
    </row>
    <row r="215" spans="15:25" ht="15.75" customHeight="1">
      <c r="O215" s="156"/>
      <c r="P215" s="156"/>
      <c r="Q215" s="156"/>
      <c r="R215" s="156"/>
      <c r="S215" s="156"/>
      <c r="T215" s="156"/>
      <c r="U215" s="156"/>
      <c r="V215" s="156"/>
      <c r="W215" s="156"/>
      <c r="X215" s="156"/>
      <c r="Y215" s="156"/>
    </row>
    <row r="216" spans="15:25" ht="15.75" customHeight="1">
      <c r="O216" s="156"/>
      <c r="P216" s="156"/>
      <c r="Q216" s="156"/>
      <c r="R216" s="156"/>
      <c r="S216" s="156"/>
      <c r="T216" s="156"/>
      <c r="U216" s="156"/>
      <c r="V216" s="156"/>
      <c r="W216" s="156"/>
      <c r="X216" s="156"/>
      <c r="Y216" s="156"/>
    </row>
    <row r="217" spans="15:25" ht="15.75" customHeight="1">
      <c r="O217" s="156"/>
      <c r="P217" s="156"/>
      <c r="Q217" s="156"/>
      <c r="R217" s="156"/>
      <c r="S217" s="156"/>
      <c r="T217" s="156"/>
      <c r="U217" s="156"/>
      <c r="V217" s="156"/>
      <c r="W217" s="156"/>
      <c r="X217" s="156"/>
      <c r="Y217" s="156"/>
    </row>
    <row r="218" spans="15:25" ht="15.75" customHeight="1">
      <c r="O218" s="156"/>
      <c r="P218" s="156"/>
      <c r="Q218" s="156"/>
      <c r="R218" s="156"/>
      <c r="S218" s="156"/>
      <c r="T218" s="156"/>
      <c r="U218" s="156"/>
      <c r="V218" s="156"/>
      <c r="W218" s="156"/>
      <c r="X218" s="156"/>
      <c r="Y218" s="156"/>
    </row>
    <row r="219" spans="15:25" ht="15.75" customHeight="1">
      <c r="O219" s="156"/>
      <c r="P219" s="156"/>
      <c r="Q219" s="156"/>
      <c r="R219" s="156"/>
      <c r="S219" s="156"/>
      <c r="T219" s="156"/>
      <c r="U219" s="156"/>
      <c r="V219" s="156"/>
      <c r="W219" s="156"/>
      <c r="X219" s="156"/>
      <c r="Y219" s="156"/>
    </row>
    <row r="220" spans="15:25" ht="15.75" customHeight="1">
      <c r="O220" s="156"/>
      <c r="P220" s="156"/>
      <c r="Q220" s="156"/>
      <c r="R220" s="156"/>
      <c r="S220" s="156"/>
      <c r="T220" s="156"/>
      <c r="U220" s="156"/>
      <c r="V220" s="156"/>
      <c r="W220" s="156"/>
      <c r="X220" s="156"/>
      <c r="Y220" s="156"/>
    </row>
    <row r="221" spans="15:25" ht="15.75" customHeight="1">
      <c r="O221" s="156"/>
      <c r="P221" s="156"/>
      <c r="Q221" s="156"/>
      <c r="R221" s="156"/>
      <c r="S221" s="156"/>
      <c r="T221" s="156"/>
      <c r="U221" s="156"/>
      <c r="V221" s="156"/>
      <c r="W221" s="156"/>
      <c r="X221" s="156"/>
      <c r="Y221" s="156"/>
    </row>
    <row r="222" spans="15:25" ht="15.75" customHeight="1">
      <c r="O222" s="156"/>
      <c r="P222" s="156"/>
      <c r="Q222" s="156"/>
      <c r="R222" s="156"/>
      <c r="S222" s="156"/>
      <c r="T222" s="156"/>
      <c r="U222" s="156"/>
      <c r="V222" s="156"/>
      <c r="W222" s="156"/>
      <c r="X222" s="156"/>
      <c r="Y222" s="156"/>
    </row>
    <row r="223" spans="15:25" ht="15.75" customHeight="1">
      <c r="O223" s="156"/>
      <c r="P223" s="156"/>
      <c r="Q223" s="156"/>
      <c r="R223" s="156"/>
      <c r="S223" s="156"/>
      <c r="T223" s="156"/>
      <c r="U223" s="156"/>
      <c r="V223" s="156"/>
      <c r="W223" s="156"/>
      <c r="X223" s="156"/>
      <c r="Y223" s="156"/>
    </row>
    <row r="224" spans="15:25" ht="15.75" customHeight="1">
      <c r="O224" s="156"/>
      <c r="P224" s="156"/>
      <c r="Q224" s="156"/>
      <c r="R224" s="156"/>
      <c r="S224" s="156"/>
      <c r="T224" s="156"/>
      <c r="U224" s="156"/>
      <c r="V224" s="156"/>
      <c r="W224" s="156"/>
      <c r="X224" s="156"/>
      <c r="Y224" s="156"/>
    </row>
    <row r="225" spans="15:25" ht="15.75" customHeight="1">
      <c r="O225" s="156"/>
      <c r="P225" s="156"/>
      <c r="Q225" s="156"/>
      <c r="R225" s="156"/>
      <c r="S225" s="156"/>
      <c r="T225" s="156"/>
      <c r="U225" s="156"/>
      <c r="V225" s="156"/>
      <c r="W225" s="156"/>
      <c r="X225" s="156"/>
      <c r="Y225" s="156"/>
    </row>
    <row r="226" spans="15:25" ht="15.75" customHeight="1">
      <c r="O226" s="156"/>
      <c r="P226" s="156"/>
      <c r="Q226" s="156"/>
      <c r="R226" s="156"/>
      <c r="S226" s="156"/>
      <c r="T226" s="156"/>
      <c r="U226" s="156"/>
      <c r="V226" s="156"/>
      <c r="W226" s="156"/>
      <c r="X226" s="156"/>
      <c r="Y226" s="156"/>
    </row>
    <row r="227" spans="15:25" ht="15.75" customHeight="1">
      <c r="O227" s="156"/>
      <c r="P227" s="156"/>
      <c r="Q227" s="156"/>
      <c r="R227" s="156"/>
      <c r="S227" s="156"/>
      <c r="T227" s="156"/>
      <c r="U227" s="156"/>
      <c r="V227" s="156"/>
      <c r="W227" s="156"/>
      <c r="X227" s="156"/>
      <c r="Y227" s="156"/>
    </row>
    <row r="228" spans="15:25" ht="15.75" customHeight="1">
      <c r="O228" s="156"/>
      <c r="P228" s="156"/>
      <c r="Q228" s="156"/>
      <c r="R228" s="156"/>
      <c r="S228" s="156"/>
      <c r="T228" s="156"/>
      <c r="U228" s="156"/>
      <c r="V228" s="156"/>
      <c r="W228" s="156"/>
      <c r="X228" s="156"/>
      <c r="Y228" s="156"/>
    </row>
    <row r="229" spans="15:25" ht="15.75" customHeight="1">
      <c r="O229" s="156"/>
      <c r="P229" s="156"/>
      <c r="Q229" s="156"/>
      <c r="R229" s="156"/>
      <c r="S229" s="156"/>
      <c r="T229" s="156"/>
      <c r="U229" s="156"/>
      <c r="V229" s="156"/>
      <c r="W229" s="156"/>
      <c r="X229" s="156"/>
      <c r="Y229" s="156"/>
    </row>
    <row r="230" spans="15:25" ht="15.75" customHeight="1">
      <c r="O230" s="156"/>
      <c r="P230" s="156"/>
      <c r="Q230" s="156"/>
      <c r="R230" s="156"/>
      <c r="S230" s="156"/>
      <c r="T230" s="156"/>
      <c r="U230" s="156"/>
      <c r="V230" s="156"/>
      <c r="W230" s="156"/>
      <c r="X230" s="156"/>
      <c r="Y230" s="156"/>
    </row>
    <row r="231" spans="15:25" ht="15.75" customHeight="1">
      <c r="O231" s="156"/>
      <c r="P231" s="156"/>
      <c r="Q231" s="156"/>
      <c r="R231" s="156"/>
      <c r="S231" s="156"/>
      <c r="T231" s="156"/>
      <c r="U231" s="156"/>
      <c r="V231" s="156"/>
      <c r="W231" s="156"/>
      <c r="X231" s="156"/>
      <c r="Y231" s="156"/>
    </row>
    <row r="232" spans="15:25" ht="15.75" customHeight="1">
      <c r="O232" s="156"/>
      <c r="P232" s="156"/>
      <c r="Q232" s="156"/>
      <c r="R232" s="156"/>
      <c r="S232" s="156"/>
      <c r="T232" s="156"/>
      <c r="U232" s="156"/>
      <c r="V232" s="156"/>
      <c r="W232" s="156"/>
      <c r="X232" s="156"/>
      <c r="Y232" s="156"/>
    </row>
    <row r="233" spans="15:25" ht="15.75" customHeight="1">
      <c r="O233" s="156"/>
      <c r="P233" s="156"/>
      <c r="Q233" s="156"/>
      <c r="R233" s="156"/>
      <c r="S233" s="156"/>
      <c r="T233" s="156"/>
      <c r="U233" s="156"/>
      <c r="V233" s="156"/>
      <c r="W233" s="156"/>
      <c r="X233" s="156"/>
      <c r="Y233" s="156"/>
    </row>
    <row r="234" spans="15:25" ht="15.75" customHeight="1">
      <c r="O234" s="156"/>
      <c r="P234" s="156"/>
      <c r="Q234" s="156"/>
      <c r="R234" s="156"/>
      <c r="S234" s="156"/>
      <c r="T234" s="156"/>
      <c r="U234" s="156"/>
      <c r="V234" s="156"/>
      <c r="W234" s="156"/>
      <c r="X234" s="156"/>
      <c r="Y234" s="156"/>
    </row>
    <row r="235" spans="15:25" ht="15.75" customHeight="1">
      <c r="O235" s="156"/>
      <c r="P235" s="156"/>
      <c r="Q235" s="156"/>
      <c r="R235" s="156"/>
      <c r="S235" s="156"/>
      <c r="T235" s="156"/>
      <c r="U235" s="156"/>
      <c r="V235" s="156"/>
      <c r="W235" s="156"/>
      <c r="X235" s="156"/>
      <c r="Y235" s="156"/>
    </row>
    <row r="236" spans="15:25" ht="15.75" customHeight="1">
      <c r="O236" s="156"/>
      <c r="P236" s="156"/>
      <c r="Q236" s="156"/>
      <c r="R236" s="156"/>
      <c r="S236" s="156"/>
      <c r="T236" s="156"/>
      <c r="U236" s="156"/>
      <c r="V236" s="156"/>
      <c r="W236" s="156"/>
      <c r="X236" s="156"/>
      <c r="Y236" s="156"/>
    </row>
    <row r="237" spans="15:25" ht="15.75" customHeight="1">
      <c r="O237" s="156"/>
      <c r="P237" s="156"/>
      <c r="Q237" s="156"/>
      <c r="R237" s="156"/>
      <c r="S237" s="156"/>
      <c r="T237" s="156"/>
      <c r="U237" s="156"/>
      <c r="V237" s="156"/>
      <c r="W237" s="156"/>
      <c r="X237" s="156"/>
      <c r="Y237" s="156"/>
    </row>
    <row r="238" spans="15:25" ht="15.75" customHeight="1">
      <c r="O238" s="156"/>
      <c r="P238" s="156"/>
      <c r="Q238" s="156"/>
      <c r="R238" s="156"/>
      <c r="S238" s="156"/>
      <c r="T238" s="156"/>
      <c r="U238" s="156"/>
      <c r="V238" s="156"/>
      <c r="W238" s="156"/>
      <c r="X238" s="156"/>
      <c r="Y238" s="156"/>
    </row>
    <row r="239" spans="15:25" ht="15.75" customHeight="1">
      <c r="O239" s="156"/>
      <c r="P239" s="156"/>
      <c r="Q239" s="156"/>
      <c r="R239" s="156"/>
      <c r="S239" s="156"/>
      <c r="T239" s="156"/>
      <c r="U239" s="156"/>
      <c r="V239" s="156"/>
      <c r="W239" s="156"/>
      <c r="X239" s="156"/>
      <c r="Y239" s="156"/>
    </row>
    <row r="240" spans="15:25" ht="15.75" customHeight="1">
      <c r="O240" s="156"/>
      <c r="P240" s="156"/>
      <c r="Q240" s="156"/>
      <c r="R240" s="156"/>
      <c r="S240" s="156"/>
      <c r="T240" s="156"/>
      <c r="U240" s="156"/>
      <c r="V240" s="156"/>
      <c r="W240" s="156"/>
      <c r="X240" s="156"/>
      <c r="Y240" s="156"/>
    </row>
    <row r="241" spans="15:25" ht="15.75" customHeight="1">
      <c r="O241" s="156"/>
      <c r="P241" s="156"/>
      <c r="Q241" s="156"/>
      <c r="R241" s="156"/>
      <c r="S241" s="156"/>
      <c r="T241" s="156"/>
      <c r="U241" s="156"/>
      <c r="V241" s="156"/>
      <c r="W241" s="156"/>
      <c r="X241" s="156"/>
      <c r="Y241" s="156"/>
    </row>
    <row r="242" spans="15:25" ht="15.75" customHeight="1">
      <c r="O242" s="156"/>
      <c r="P242" s="156"/>
      <c r="Q242" s="156"/>
      <c r="R242" s="156"/>
      <c r="S242" s="156"/>
      <c r="T242" s="156"/>
      <c r="U242" s="156"/>
      <c r="V242" s="156"/>
      <c r="W242" s="156"/>
      <c r="X242" s="156"/>
      <c r="Y242" s="156"/>
    </row>
    <row r="243" spans="15:25" ht="15.75" customHeight="1">
      <c r="O243" s="156"/>
      <c r="P243" s="156"/>
      <c r="Q243" s="156"/>
      <c r="R243" s="156"/>
      <c r="S243" s="156"/>
      <c r="T243" s="156"/>
      <c r="U243" s="156"/>
      <c r="V243" s="156"/>
      <c r="W243" s="156"/>
      <c r="X243" s="156"/>
      <c r="Y243" s="156"/>
    </row>
    <row r="244" spans="15:25" ht="15.75" customHeight="1">
      <c r="O244" s="156"/>
      <c r="P244" s="156"/>
      <c r="Q244" s="156"/>
      <c r="R244" s="156"/>
      <c r="S244" s="156"/>
      <c r="T244" s="156"/>
      <c r="U244" s="156"/>
      <c r="V244" s="156"/>
      <c r="W244" s="156"/>
      <c r="X244" s="156"/>
      <c r="Y244" s="156"/>
    </row>
    <row r="245" spans="15:25" ht="15.75" customHeight="1">
      <c r="O245" s="156"/>
      <c r="P245" s="156"/>
      <c r="Q245" s="156"/>
      <c r="R245" s="156"/>
      <c r="S245" s="156"/>
      <c r="T245" s="156"/>
      <c r="U245" s="156"/>
      <c r="V245" s="156"/>
      <c r="W245" s="156"/>
      <c r="X245" s="156"/>
      <c r="Y245" s="156"/>
    </row>
    <row r="246" spans="15:25" ht="15.75" customHeight="1">
      <c r="O246" s="156"/>
      <c r="P246" s="156"/>
      <c r="Q246" s="156"/>
      <c r="R246" s="156"/>
      <c r="S246" s="156"/>
      <c r="T246" s="156"/>
      <c r="U246" s="156"/>
      <c r="V246" s="156"/>
      <c r="W246" s="156"/>
      <c r="X246" s="156"/>
      <c r="Y246" s="156"/>
    </row>
    <row r="247" spans="15:25" ht="15.75" customHeight="1">
      <c r="O247" s="156"/>
      <c r="P247" s="156"/>
      <c r="Q247" s="156"/>
      <c r="R247" s="156"/>
      <c r="S247" s="156"/>
      <c r="T247" s="156"/>
      <c r="U247" s="156"/>
      <c r="V247" s="156"/>
      <c r="W247" s="156"/>
      <c r="X247" s="156"/>
      <c r="Y247" s="156"/>
    </row>
    <row r="248" spans="15:25" ht="15.75" customHeight="1">
      <c r="O248" s="156"/>
      <c r="P248" s="156"/>
      <c r="Q248" s="156"/>
      <c r="R248" s="156"/>
      <c r="S248" s="156"/>
      <c r="T248" s="156"/>
      <c r="U248" s="156"/>
      <c r="V248" s="156"/>
      <c r="W248" s="156"/>
      <c r="X248" s="156"/>
      <c r="Y248" s="156"/>
    </row>
    <row r="249" spans="15:25" ht="15.75" customHeight="1">
      <c r="O249" s="156"/>
      <c r="P249" s="156"/>
      <c r="Q249" s="156"/>
      <c r="R249" s="156"/>
      <c r="S249" s="156"/>
      <c r="T249" s="156"/>
      <c r="U249" s="156"/>
      <c r="V249" s="156"/>
      <c r="W249" s="156"/>
      <c r="X249" s="156"/>
      <c r="Y249" s="156"/>
    </row>
    <row r="250" spans="15:25" ht="15.75" customHeight="1">
      <c r="O250" s="156"/>
      <c r="P250" s="156"/>
      <c r="Q250" s="156"/>
      <c r="R250" s="156"/>
      <c r="S250" s="156"/>
      <c r="T250" s="156"/>
      <c r="U250" s="156"/>
      <c r="V250" s="156"/>
      <c r="W250" s="156"/>
      <c r="X250" s="156"/>
      <c r="Y250" s="156"/>
    </row>
    <row r="251" spans="15:25" ht="15.75" customHeight="1">
      <c r="O251" s="156"/>
      <c r="P251" s="156"/>
      <c r="Q251" s="156"/>
      <c r="R251" s="156"/>
      <c r="S251" s="156"/>
      <c r="T251" s="156"/>
      <c r="U251" s="156"/>
      <c r="V251" s="156"/>
      <c r="W251" s="156"/>
      <c r="X251" s="156"/>
      <c r="Y251" s="156"/>
    </row>
    <row r="252" spans="15:25" ht="15.75" customHeight="1">
      <c r="O252" s="156"/>
      <c r="P252" s="156"/>
      <c r="Q252" s="156"/>
      <c r="R252" s="156"/>
      <c r="S252" s="156"/>
      <c r="T252" s="156"/>
      <c r="U252" s="156"/>
      <c r="V252" s="156"/>
      <c r="W252" s="156"/>
      <c r="X252" s="156"/>
      <c r="Y252" s="156"/>
    </row>
    <row r="253" spans="15:25" ht="15.75" customHeight="1">
      <c r="O253" s="156"/>
      <c r="P253" s="156"/>
      <c r="Q253" s="156"/>
      <c r="R253" s="156"/>
      <c r="S253" s="156"/>
      <c r="T253" s="156"/>
      <c r="U253" s="156"/>
      <c r="V253" s="156"/>
      <c r="W253" s="156"/>
      <c r="X253" s="156"/>
      <c r="Y253" s="156"/>
    </row>
    <row r="254" spans="15:25" ht="15.75" customHeight="1">
      <c r="O254" s="156"/>
      <c r="P254" s="156"/>
      <c r="Q254" s="156"/>
      <c r="R254" s="156"/>
      <c r="S254" s="156"/>
      <c r="T254" s="156"/>
      <c r="U254" s="156"/>
      <c r="V254" s="156"/>
      <c r="W254" s="156"/>
      <c r="X254" s="156"/>
      <c r="Y254" s="156"/>
    </row>
    <row r="255" spans="15:25" ht="15.75" customHeight="1">
      <c r="O255" s="156"/>
      <c r="P255" s="156"/>
      <c r="Q255" s="156"/>
      <c r="R255" s="156"/>
      <c r="S255" s="156"/>
      <c r="T255" s="156"/>
      <c r="U255" s="156"/>
      <c r="V255" s="156"/>
      <c r="W255" s="156"/>
      <c r="X255" s="156"/>
      <c r="Y255" s="156"/>
    </row>
    <row r="256" spans="15:25" ht="15.75" customHeight="1">
      <c r="O256" s="156"/>
      <c r="P256" s="156"/>
      <c r="Q256" s="156"/>
      <c r="R256" s="156"/>
      <c r="S256" s="156"/>
      <c r="T256" s="156"/>
      <c r="U256" s="156"/>
      <c r="V256" s="156"/>
      <c r="W256" s="156"/>
      <c r="X256" s="156"/>
      <c r="Y256" s="156"/>
    </row>
    <row r="257" spans="15:25" ht="15.75" customHeight="1">
      <c r="O257" s="156"/>
      <c r="P257" s="156"/>
      <c r="Q257" s="156"/>
      <c r="R257" s="156"/>
      <c r="S257" s="156"/>
      <c r="T257" s="156"/>
      <c r="U257" s="156"/>
      <c r="V257" s="156"/>
      <c r="W257" s="156"/>
      <c r="X257" s="156"/>
      <c r="Y257" s="156"/>
    </row>
    <row r="258" spans="15:25" ht="15.75" customHeight="1">
      <c r="O258" s="156"/>
      <c r="P258" s="156"/>
      <c r="Q258" s="156"/>
      <c r="R258" s="156"/>
      <c r="S258" s="156"/>
      <c r="T258" s="156"/>
      <c r="U258" s="156"/>
      <c r="V258" s="156"/>
      <c r="W258" s="156"/>
      <c r="X258" s="156"/>
      <c r="Y258" s="156"/>
    </row>
    <row r="259" spans="15:25" ht="15.75" customHeight="1">
      <c r="O259" s="156"/>
      <c r="P259" s="156"/>
      <c r="Q259" s="156"/>
      <c r="R259" s="156"/>
      <c r="S259" s="156"/>
      <c r="T259" s="156"/>
      <c r="U259" s="156"/>
      <c r="V259" s="156"/>
      <c r="W259" s="156"/>
      <c r="X259" s="156"/>
      <c r="Y259" s="156"/>
    </row>
    <row r="260" spans="15:25" ht="15.75" customHeight="1">
      <c r="O260" s="156"/>
      <c r="P260" s="156"/>
      <c r="Q260" s="156"/>
      <c r="R260" s="156"/>
      <c r="S260" s="156"/>
      <c r="T260" s="156"/>
      <c r="U260" s="156"/>
      <c r="V260" s="156"/>
      <c r="W260" s="156"/>
      <c r="X260" s="156"/>
      <c r="Y260" s="156"/>
    </row>
    <row r="261" spans="15:25" ht="15.75" customHeight="1">
      <c r="O261" s="156"/>
      <c r="P261" s="156"/>
      <c r="Q261" s="156"/>
      <c r="R261" s="156"/>
      <c r="S261" s="156"/>
      <c r="T261" s="156"/>
      <c r="U261" s="156"/>
      <c r="V261" s="156"/>
      <c r="W261" s="156"/>
      <c r="X261" s="156"/>
      <c r="Y261" s="156"/>
    </row>
    <row r="262" spans="15:25" ht="15.75" customHeight="1">
      <c r="O262" s="156"/>
      <c r="P262" s="156"/>
      <c r="Q262" s="156"/>
      <c r="R262" s="156"/>
      <c r="S262" s="156"/>
      <c r="T262" s="156"/>
      <c r="U262" s="156"/>
      <c r="V262" s="156"/>
      <c r="W262" s="156"/>
      <c r="X262" s="156"/>
      <c r="Y262" s="156"/>
    </row>
    <row r="263" spans="15:25" ht="15.75" customHeight="1">
      <c r="O263" s="156"/>
      <c r="P263" s="156"/>
      <c r="Q263" s="156"/>
      <c r="R263" s="156"/>
      <c r="S263" s="156"/>
      <c r="T263" s="156"/>
      <c r="U263" s="156"/>
      <c r="V263" s="156"/>
      <c r="W263" s="156"/>
      <c r="X263" s="156"/>
      <c r="Y263" s="156"/>
    </row>
    <row r="264" spans="15:25" ht="15.75" customHeight="1">
      <c r="O264" s="156"/>
      <c r="P264" s="156"/>
      <c r="Q264" s="156"/>
      <c r="R264" s="156"/>
      <c r="S264" s="156"/>
      <c r="T264" s="156"/>
      <c r="U264" s="156"/>
      <c r="V264" s="156"/>
      <c r="W264" s="156"/>
      <c r="X264" s="156"/>
      <c r="Y264" s="156"/>
    </row>
    <row r="265" spans="15:25" ht="15.75" customHeight="1">
      <c r="O265" s="156"/>
      <c r="P265" s="156"/>
      <c r="Q265" s="156"/>
      <c r="R265" s="156"/>
      <c r="S265" s="156"/>
      <c r="T265" s="156"/>
      <c r="U265" s="156"/>
      <c r="V265" s="156"/>
      <c r="W265" s="156"/>
      <c r="X265" s="156"/>
      <c r="Y265" s="156"/>
    </row>
    <row r="266" spans="15:25" ht="15.75" customHeight="1">
      <c r="O266" s="156"/>
      <c r="P266" s="156"/>
      <c r="Q266" s="156"/>
      <c r="R266" s="156"/>
      <c r="S266" s="156"/>
      <c r="T266" s="156"/>
      <c r="U266" s="156"/>
      <c r="V266" s="156"/>
      <c r="W266" s="156"/>
      <c r="X266" s="156"/>
      <c r="Y266" s="156"/>
    </row>
    <row r="267" spans="15:25" ht="15.75" customHeight="1">
      <c r="O267" s="156"/>
      <c r="P267" s="156"/>
      <c r="Q267" s="156"/>
      <c r="R267" s="156"/>
      <c r="S267" s="156"/>
      <c r="T267" s="156"/>
      <c r="U267" s="156"/>
      <c r="V267" s="156"/>
      <c r="W267" s="156"/>
      <c r="X267" s="156"/>
      <c r="Y267" s="156"/>
    </row>
    <row r="268" spans="15:25" ht="15.75" customHeight="1">
      <c r="O268" s="156"/>
      <c r="P268" s="156"/>
      <c r="Q268" s="156"/>
      <c r="R268" s="156"/>
      <c r="S268" s="156"/>
      <c r="T268" s="156"/>
      <c r="U268" s="156"/>
      <c r="V268" s="156"/>
      <c r="W268" s="156"/>
      <c r="X268" s="156"/>
      <c r="Y268" s="156"/>
    </row>
    <row r="269" spans="15:25" ht="15.75" customHeight="1">
      <c r="O269" s="156"/>
      <c r="P269" s="156"/>
      <c r="Q269" s="156"/>
      <c r="R269" s="156"/>
      <c r="S269" s="156"/>
      <c r="T269" s="156"/>
      <c r="U269" s="156"/>
      <c r="V269" s="156"/>
      <c r="W269" s="156"/>
      <c r="X269" s="156"/>
      <c r="Y269" s="156"/>
    </row>
    <row r="270" spans="15:25" ht="15.75" customHeight="1">
      <c r="O270" s="156"/>
      <c r="P270" s="156"/>
      <c r="Q270" s="156"/>
      <c r="R270" s="156"/>
      <c r="S270" s="156"/>
      <c r="T270" s="156"/>
      <c r="U270" s="156"/>
      <c r="V270" s="156"/>
      <c r="W270" s="156"/>
      <c r="X270" s="156"/>
      <c r="Y270" s="156"/>
    </row>
    <row r="271" spans="15:25" ht="15.75" customHeight="1">
      <c r="O271" s="156"/>
      <c r="P271" s="156"/>
      <c r="Q271" s="156"/>
      <c r="R271" s="156"/>
      <c r="S271" s="156"/>
      <c r="T271" s="156"/>
      <c r="U271" s="156"/>
      <c r="V271" s="156"/>
      <c r="W271" s="156"/>
      <c r="X271" s="156"/>
      <c r="Y271" s="156"/>
    </row>
    <row r="272" spans="15:25" ht="15.75" customHeight="1">
      <c r="O272" s="156"/>
      <c r="P272" s="156"/>
      <c r="Q272" s="156"/>
      <c r="R272" s="156"/>
      <c r="S272" s="156"/>
      <c r="T272" s="156"/>
      <c r="U272" s="156"/>
      <c r="V272" s="156"/>
      <c r="W272" s="156"/>
      <c r="X272" s="156"/>
      <c r="Y272" s="156"/>
    </row>
    <row r="273" spans="15:25" ht="15.75" customHeight="1">
      <c r="O273" s="156"/>
      <c r="P273" s="156"/>
      <c r="Q273" s="156"/>
      <c r="R273" s="156"/>
      <c r="S273" s="156"/>
      <c r="T273" s="156"/>
      <c r="U273" s="156"/>
      <c r="V273" s="156"/>
      <c r="W273" s="156"/>
      <c r="X273" s="156"/>
      <c r="Y273" s="156"/>
    </row>
    <row r="274" spans="15:25" ht="15.75" customHeight="1">
      <c r="O274" s="156"/>
      <c r="P274" s="156"/>
      <c r="Q274" s="156"/>
      <c r="R274" s="156"/>
      <c r="S274" s="156"/>
      <c r="T274" s="156"/>
      <c r="U274" s="156"/>
      <c r="V274" s="156"/>
      <c r="W274" s="156"/>
      <c r="X274" s="156"/>
      <c r="Y274" s="156"/>
    </row>
    <row r="275" spans="15:25" ht="15.75" customHeight="1">
      <c r="O275" s="156"/>
      <c r="P275" s="156"/>
      <c r="Q275" s="156"/>
      <c r="R275" s="156"/>
      <c r="S275" s="156"/>
      <c r="T275" s="156"/>
      <c r="U275" s="156"/>
      <c r="V275" s="156"/>
      <c r="W275" s="156"/>
      <c r="X275" s="156"/>
      <c r="Y275" s="156"/>
    </row>
    <row r="276" spans="15:25" ht="15.75" customHeight="1">
      <c r="O276" s="156"/>
      <c r="P276" s="156"/>
      <c r="Q276" s="156"/>
      <c r="R276" s="156"/>
      <c r="S276" s="156"/>
      <c r="T276" s="156"/>
      <c r="U276" s="156"/>
      <c r="V276" s="156"/>
      <c r="W276" s="156"/>
      <c r="X276" s="156"/>
      <c r="Y276" s="156"/>
    </row>
    <row r="277" spans="15:25" ht="15.75" customHeight="1">
      <c r="O277" s="156"/>
      <c r="P277" s="156"/>
      <c r="Q277" s="156"/>
      <c r="R277" s="156"/>
      <c r="S277" s="156"/>
      <c r="T277" s="156"/>
      <c r="U277" s="156"/>
      <c r="V277" s="156"/>
      <c r="W277" s="156"/>
      <c r="X277" s="156"/>
      <c r="Y277" s="156"/>
    </row>
    <row r="278" spans="15:25" ht="15.75" customHeight="1">
      <c r="O278" s="156"/>
      <c r="P278" s="156"/>
      <c r="Q278" s="156"/>
      <c r="R278" s="156"/>
      <c r="S278" s="156"/>
      <c r="T278" s="156"/>
      <c r="U278" s="156"/>
      <c r="V278" s="156"/>
      <c r="W278" s="156"/>
      <c r="X278" s="156"/>
      <c r="Y278" s="156"/>
    </row>
    <row r="279" spans="15:25" ht="15.75" customHeight="1">
      <c r="O279" s="156"/>
      <c r="P279" s="156"/>
      <c r="Q279" s="156"/>
      <c r="R279" s="156"/>
      <c r="S279" s="156"/>
      <c r="T279" s="156"/>
      <c r="U279" s="156"/>
      <c r="V279" s="156"/>
      <c r="W279" s="156"/>
      <c r="X279" s="156"/>
      <c r="Y279" s="156"/>
    </row>
    <row r="280" spans="15:25" ht="15.75" customHeight="1">
      <c r="O280" s="156"/>
      <c r="P280" s="156"/>
      <c r="Q280" s="156"/>
      <c r="R280" s="156"/>
      <c r="S280" s="156"/>
      <c r="T280" s="156"/>
      <c r="U280" s="156"/>
      <c r="V280" s="156"/>
      <c r="W280" s="156"/>
      <c r="X280" s="156"/>
      <c r="Y280" s="156"/>
    </row>
    <row r="281" spans="15:25" ht="15.75" customHeight="1">
      <c r="O281" s="156"/>
      <c r="P281" s="156"/>
      <c r="Q281" s="156"/>
      <c r="R281" s="156"/>
      <c r="S281" s="156"/>
      <c r="T281" s="156"/>
      <c r="U281" s="156"/>
      <c r="V281" s="156"/>
      <c r="W281" s="156"/>
      <c r="X281" s="156"/>
      <c r="Y281" s="156"/>
    </row>
    <row r="282" spans="15:25" ht="15.75" customHeight="1">
      <c r="O282" s="156"/>
      <c r="P282" s="156"/>
      <c r="Q282" s="156"/>
      <c r="R282" s="156"/>
      <c r="S282" s="156"/>
      <c r="T282" s="156"/>
      <c r="U282" s="156"/>
      <c r="V282" s="156"/>
      <c r="W282" s="156"/>
      <c r="X282" s="156"/>
      <c r="Y282" s="156"/>
    </row>
    <row r="283" spans="15:25" ht="15.75" customHeight="1">
      <c r="O283" s="156"/>
      <c r="P283" s="156"/>
      <c r="Q283" s="156"/>
      <c r="R283" s="156"/>
      <c r="S283" s="156"/>
      <c r="T283" s="156"/>
      <c r="U283" s="156"/>
      <c r="V283" s="156"/>
      <c r="W283" s="156"/>
      <c r="X283" s="156"/>
      <c r="Y283" s="156"/>
    </row>
    <row r="284" spans="15:25" ht="15.75" customHeight="1">
      <c r="O284" s="156"/>
      <c r="P284" s="156"/>
      <c r="Q284" s="156"/>
      <c r="R284" s="156"/>
      <c r="S284" s="156"/>
      <c r="T284" s="156"/>
      <c r="U284" s="156"/>
      <c r="V284" s="156"/>
      <c r="W284" s="156"/>
      <c r="X284" s="156"/>
      <c r="Y284" s="156"/>
    </row>
    <row r="285" spans="15:25" ht="15.75" customHeight="1">
      <c r="O285" s="156"/>
      <c r="P285" s="156"/>
      <c r="Q285" s="156"/>
      <c r="R285" s="156"/>
      <c r="S285" s="156"/>
      <c r="T285" s="156"/>
      <c r="U285" s="156"/>
      <c r="V285" s="156"/>
      <c r="W285" s="156"/>
      <c r="X285" s="156"/>
      <c r="Y285" s="156"/>
    </row>
    <row r="286" spans="15:25" ht="15.75" customHeight="1">
      <c r="O286" s="156"/>
      <c r="P286" s="156"/>
      <c r="Q286" s="156"/>
      <c r="R286" s="156"/>
      <c r="S286" s="156"/>
      <c r="T286" s="156"/>
      <c r="U286" s="156"/>
      <c r="V286" s="156"/>
      <c r="W286" s="156"/>
      <c r="X286" s="156"/>
      <c r="Y286" s="156"/>
    </row>
    <row r="287" spans="15:25" ht="15.75" customHeight="1">
      <c r="O287" s="156"/>
      <c r="P287" s="156"/>
      <c r="Q287" s="156"/>
      <c r="R287" s="156"/>
      <c r="S287" s="156"/>
      <c r="T287" s="156"/>
      <c r="U287" s="156"/>
      <c r="V287" s="156"/>
      <c r="W287" s="156"/>
      <c r="X287" s="156"/>
      <c r="Y287" s="156"/>
    </row>
    <row r="288" spans="15:25" ht="15.75" customHeight="1">
      <c r="O288" s="156"/>
      <c r="P288" s="156"/>
      <c r="Q288" s="156"/>
      <c r="R288" s="156"/>
      <c r="S288" s="156"/>
      <c r="T288" s="156"/>
      <c r="U288" s="156"/>
      <c r="V288" s="156"/>
      <c r="W288" s="156"/>
      <c r="X288" s="156"/>
      <c r="Y288" s="156"/>
    </row>
    <row r="289" spans="15:25" ht="15.75" customHeight="1">
      <c r="O289" s="156"/>
      <c r="P289" s="156"/>
      <c r="Q289" s="156"/>
      <c r="R289" s="156"/>
      <c r="S289" s="156"/>
      <c r="T289" s="156"/>
      <c r="U289" s="156"/>
      <c r="V289" s="156"/>
      <c r="W289" s="156"/>
      <c r="X289" s="156"/>
      <c r="Y289" s="156"/>
    </row>
    <row r="290" spans="15:25" ht="15.75" customHeight="1">
      <c r="O290" s="156"/>
      <c r="P290" s="156"/>
      <c r="Q290" s="156"/>
      <c r="R290" s="156"/>
      <c r="S290" s="156"/>
      <c r="T290" s="156"/>
      <c r="U290" s="156"/>
      <c r="V290" s="156"/>
      <c r="W290" s="156"/>
      <c r="X290" s="156"/>
      <c r="Y290" s="156"/>
    </row>
    <row r="291" spans="15:25" ht="15.75" customHeight="1">
      <c r="O291" s="156"/>
      <c r="P291" s="156"/>
      <c r="Q291" s="156"/>
      <c r="R291" s="156"/>
      <c r="S291" s="156"/>
      <c r="T291" s="156"/>
      <c r="U291" s="156"/>
      <c r="V291" s="156"/>
      <c r="W291" s="156"/>
      <c r="X291" s="156"/>
      <c r="Y291" s="156"/>
    </row>
    <row r="292" spans="15:25" ht="15.75" customHeight="1">
      <c r="O292" s="156"/>
      <c r="P292" s="156"/>
      <c r="Q292" s="156"/>
      <c r="R292" s="156"/>
      <c r="S292" s="156"/>
      <c r="T292" s="156"/>
      <c r="U292" s="156"/>
      <c r="V292" s="156"/>
      <c r="W292" s="156"/>
      <c r="X292" s="156"/>
      <c r="Y292" s="156"/>
    </row>
    <row r="293" spans="15:25" ht="15.75" customHeight="1">
      <c r="O293" s="156"/>
      <c r="P293" s="156"/>
      <c r="Q293" s="156"/>
      <c r="R293" s="156"/>
      <c r="S293" s="156"/>
      <c r="T293" s="156"/>
      <c r="U293" s="156"/>
      <c r="V293" s="156"/>
      <c r="W293" s="156"/>
      <c r="X293" s="156"/>
      <c r="Y293" s="156"/>
    </row>
    <row r="294" spans="15:25" ht="15.75" customHeight="1">
      <c r="O294" s="156"/>
      <c r="P294" s="156"/>
      <c r="Q294" s="156"/>
      <c r="R294" s="156"/>
      <c r="S294" s="156"/>
      <c r="T294" s="156"/>
      <c r="U294" s="156"/>
      <c r="V294" s="156"/>
      <c r="W294" s="156"/>
      <c r="X294" s="156"/>
      <c r="Y294" s="156"/>
    </row>
    <row r="295" spans="15:25" ht="15.75" customHeight="1">
      <c r="O295" s="156"/>
      <c r="P295" s="156"/>
      <c r="Q295" s="156"/>
      <c r="R295" s="156"/>
      <c r="S295" s="156"/>
      <c r="T295" s="156"/>
      <c r="U295" s="156"/>
      <c r="V295" s="156"/>
      <c r="W295" s="156"/>
      <c r="X295" s="156"/>
      <c r="Y295" s="156"/>
    </row>
    <row r="296" spans="15:25" ht="15.75" customHeight="1">
      <c r="O296" s="156"/>
      <c r="P296" s="156"/>
      <c r="Q296" s="156"/>
      <c r="R296" s="156"/>
      <c r="S296" s="156"/>
      <c r="T296" s="156"/>
      <c r="U296" s="156"/>
      <c r="V296" s="156"/>
      <c r="W296" s="156"/>
      <c r="X296" s="156"/>
      <c r="Y296" s="156"/>
    </row>
    <row r="297" spans="15:25" ht="15.75" customHeight="1">
      <c r="O297" s="156"/>
      <c r="P297" s="156"/>
      <c r="Q297" s="156"/>
      <c r="R297" s="156"/>
      <c r="S297" s="156"/>
      <c r="T297" s="156"/>
      <c r="U297" s="156"/>
      <c r="V297" s="156"/>
      <c r="W297" s="156"/>
      <c r="X297" s="156"/>
      <c r="Y297" s="156"/>
    </row>
    <row r="298" spans="15:25" ht="15.75" customHeight="1">
      <c r="O298" s="156"/>
      <c r="P298" s="156"/>
      <c r="Q298" s="156"/>
      <c r="R298" s="156"/>
      <c r="S298" s="156"/>
      <c r="T298" s="156"/>
      <c r="U298" s="156"/>
      <c r="V298" s="156"/>
      <c r="W298" s="156"/>
      <c r="X298" s="156"/>
      <c r="Y298" s="156"/>
    </row>
    <row r="299" spans="15:25" ht="15.75" customHeight="1">
      <c r="O299" s="156"/>
      <c r="P299" s="156"/>
      <c r="Q299" s="156"/>
      <c r="R299" s="156"/>
      <c r="S299" s="156"/>
      <c r="T299" s="156"/>
      <c r="U299" s="156"/>
      <c r="V299" s="156"/>
      <c r="W299" s="156"/>
      <c r="X299" s="156"/>
      <c r="Y299" s="156"/>
    </row>
    <row r="300" spans="15:25" ht="15.75" customHeight="1">
      <c r="O300" s="156"/>
      <c r="P300" s="156"/>
      <c r="Q300" s="156"/>
      <c r="R300" s="156"/>
      <c r="S300" s="156"/>
      <c r="T300" s="156"/>
      <c r="U300" s="156"/>
      <c r="V300" s="156"/>
      <c r="W300" s="156"/>
      <c r="X300" s="156"/>
      <c r="Y300" s="156"/>
    </row>
    <row r="301" spans="15:25" ht="15.75" customHeight="1">
      <c r="O301" s="156"/>
      <c r="P301" s="156"/>
      <c r="Q301" s="156"/>
      <c r="R301" s="156"/>
      <c r="S301" s="156"/>
      <c r="T301" s="156"/>
      <c r="U301" s="156"/>
      <c r="V301" s="156"/>
      <c r="W301" s="156"/>
      <c r="X301" s="156"/>
      <c r="Y301" s="156"/>
    </row>
    <row r="302" spans="15:25" ht="15.75" customHeight="1">
      <c r="O302" s="156"/>
      <c r="P302" s="156"/>
      <c r="Q302" s="156"/>
      <c r="R302" s="156"/>
      <c r="S302" s="156"/>
      <c r="T302" s="156"/>
      <c r="U302" s="156"/>
      <c r="V302" s="156"/>
      <c r="W302" s="156"/>
      <c r="X302" s="156"/>
      <c r="Y302" s="156"/>
    </row>
    <row r="303" spans="15:25" ht="15.75" customHeight="1">
      <c r="O303" s="156"/>
      <c r="P303" s="156"/>
      <c r="Q303" s="156"/>
      <c r="R303" s="156"/>
      <c r="S303" s="156"/>
      <c r="T303" s="156"/>
      <c r="U303" s="156"/>
      <c r="V303" s="156"/>
      <c r="W303" s="156"/>
      <c r="X303" s="156"/>
      <c r="Y303" s="156"/>
    </row>
    <row r="304" spans="15:25" ht="15.75" customHeight="1">
      <c r="O304" s="156"/>
      <c r="P304" s="156"/>
      <c r="Q304" s="156"/>
      <c r="R304" s="156"/>
      <c r="S304" s="156"/>
      <c r="T304" s="156"/>
      <c r="U304" s="156"/>
      <c r="V304" s="156"/>
      <c r="W304" s="156"/>
      <c r="X304" s="156"/>
      <c r="Y304" s="156"/>
    </row>
    <row r="305" spans="15:25" ht="15.75" customHeight="1">
      <c r="O305" s="156"/>
      <c r="P305" s="156"/>
      <c r="Q305" s="156"/>
      <c r="R305" s="156"/>
      <c r="S305" s="156"/>
      <c r="T305" s="156"/>
      <c r="U305" s="156"/>
      <c r="V305" s="156"/>
      <c r="W305" s="156"/>
      <c r="X305" s="156"/>
      <c r="Y305" s="156"/>
    </row>
    <row r="306" spans="15:25" ht="15.75" customHeight="1">
      <c r="O306" s="156"/>
      <c r="P306" s="156"/>
      <c r="Q306" s="156"/>
      <c r="R306" s="156"/>
      <c r="S306" s="156"/>
      <c r="T306" s="156"/>
      <c r="U306" s="156"/>
      <c r="V306" s="156"/>
      <c r="W306" s="156"/>
      <c r="X306" s="156"/>
      <c r="Y306" s="156"/>
    </row>
    <row r="307" spans="15:25" ht="15.75" customHeight="1">
      <c r="O307" s="156"/>
      <c r="P307" s="156"/>
      <c r="Q307" s="156"/>
      <c r="R307" s="156"/>
      <c r="S307" s="156"/>
      <c r="T307" s="156"/>
      <c r="U307" s="156"/>
      <c r="V307" s="156"/>
      <c r="W307" s="156"/>
      <c r="X307" s="156"/>
      <c r="Y307" s="156"/>
    </row>
    <row r="308" spans="15:25" ht="15.75" customHeight="1">
      <c r="O308" s="156"/>
      <c r="P308" s="156"/>
      <c r="Q308" s="156"/>
      <c r="R308" s="156"/>
      <c r="S308" s="156"/>
      <c r="T308" s="156"/>
      <c r="U308" s="156"/>
      <c r="V308" s="156"/>
      <c r="W308" s="156"/>
      <c r="X308" s="156"/>
      <c r="Y308" s="156"/>
    </row>
    <row r="309" spans="15:25" ht="15.75" customHeight="1">
      <c r="O309" s="156"/>
      <c r="P309" s="156"/>
      <c r="Q309" s="156"/>
      <c r="R309" s="156"/>
      <c r="S309" s="156"/>
      <c r="T309" s="156"/>
      <c r="U309" s="156"/>
      <c r="V309" s="156"/>
      <c r="W309" s="156"/>
      <c r="X309" s="156"/>
      <c r="Y309" s="156"/>
    </row>
    <row r="310" spans="15:25" ht="15.75" customHeight="1">
      <c r="O310" s="156"/>
      <c r="P310" s="156"/>
      <c r="Q310" s="156"/>
      <c r="R310" s="156"/>
      <c r="S310" s="156"/>
      <c r="T310" s="156"/>
      <c r="U310" s="156"/>
      <c r="V310" s="156"/>
      <c r="W310" s="156"/>
      <c r="X310" s="156"/>
      <c r="Y310" s="156"/>
    </row>
    <row r="311" spans="15:25" ht="15.75" customHeight="1">
      <c r="O311" s="156"/>
      <c r="P311" s="156"/>
      <c r="Q311" s="156"/>
      <c r="R311" s="156"/>
      <c r="S311" s="156"/>
      <c r="T311" s="156"/>
      <c r="U311" s="156"/>
      <c r="V311" s="156"/>
      <c r="W311" s="156"/>
      <c r="X311" s="156"/>
      <c r="Y311" s="156"/>
    </row>
    <row r="312" spans="15:25" ht="15.75" customHeight="1">
      <c r="O312" s="156"/>
      <c r="P312" s="156"/>
      <c r="Q312" s="156"/>
      <c r="R312" s="156"/>
      <c r="S312" s="156"/>
      <c r="T312" s="156"/>
      <c r="U312" s="156"/>
      <c r="V312" s="156"/>
      <c r="W312" s="156"/>
      <c r="X312" s="156"/>
      <c r="Y312" s="156"/>
    </row>
    <row r="313" spans="15:25" ht="15.75" customHeight="1">
      <c r="O313" s="156"/>
      <c r="P313" s="156"/>
      <c r="Q313" s="156"/>
      <c r="R313" s="156"/>
      <c r="S313" s="156"/>
      <c r="T313" s="156"/>
      <c r="U313" s="156"/>
      <c r="V313" s="156"/>
      <c r="W313" s="156"/>
      <c r="X313" s="156"/>
      <c r="Y313" s="156"/>
    </row>
    <row r="314" spans="15:25" ht="15.75" customHeight="1">
      <c r="O314" s="156"/>
      <c r="P314" s="156"/>
      <c r="Q314" s="156"/>
      <c r="R314" s="156"/>
      <c r="S314" s="156"/>
      <c r="T314" s="156"/>
      <c r="U314" s="156"/>
      <c r="V314" s="156"/>
      <c r="W314" s="156"/>
      <c r="X314" s="156"/>
      <c r="Y314" s="156"/>
    </row>
    <row r="315" spans="15:25" ht="15.75" customHeight="1">
      <c r="O315" s="156"/>
      <c r="P315" s="156"/>
      <c r="Q315" s="156"/>
      <c r="R315" s="156"/>
      <c r="S315" s="156"/>
      <c r="T315" s="156"/>
      <c r="U315" s="156"/>
      <c r="V315" s="156"/>
      <c r="W315" s="156"/>
      <c r="X315" s="156"/>
      <c r="Y315" s="156"/>
    </row>
    <row r="316" spans="15:25" ht="15.75" customHeight="1">
      <c r="O316" s="156"/>
      <c r="P316" s="156"/>
      <c r="Q316" s="156"/>
      <c r="R316" s="156"/>
      <c r="S316" s="156"/>
      <c r="T316" s="156"/>
      <c r="U316" s="156"/>
      <c r="V316" s="156"/>
      <c r="W316" s="156"/>
      <c r="X316" s="156"/>
      <c r="Y316" s="156"/>
    </row>
    <row r="317" spans="15:25" ht="15.75" customHeight="1">
      <c r="O317" s="156"/>
      <c r="P317" s="156"/>
      <c r="Q317" s="156"/>
      <c r="R317" s="156"/>
      <c r="S317" s="156"/>
      <c r="T317" s="156"/>
      <c r="U317" s="156"/>
      <c r="V317" s="156"/>
      <c r="W317" s="156"/>
      <c r="X317" s="156"/>
      <c r="Y317" s="156"/>
    </row>
    <row r="318" spans="15:25" ht="15.75" customHeight="1">
      <c r="O318" s="156"/>
      <c r="P318" s="156"/>
      <c r="Q318" s="156"/>
      <c r="R318" s="156"/>
      <c r="S318" s="156"/>
      <c r="T318" s="156"/>
      <c r="U318" s="156"/>
      <c r="V318" s="156"/>
      <c r="W318" s="156"/>
      <c r="X318" s="156"/>
      <c r="Y318" s="156"/>
    </row>
    <row r="319" spans="15:25" ht="15.75" customHeight="1">
      <c r="O319" s="156"/>
      <c r="P319" s="156"/>
      <c r="Q319" s="156"/>
      <c r="R319" s="156"/>
      <c r="S319" s="156"/>
      <c r="T319" s="156"/>
      <c r="U319" s="156"/>
      <c r="V319" s="156"/>
      <c r="W319" s="156"/>
      <c r="X319" s="156"/>
      <c r="Y319" s="156"/>
    </row>
    <row r="320" spans="15:25" ht="15.75" customHeight="1">
      <c r="O320" s="156"/>
      <c r="P320" s="156"/>
      <c r="Q320" s="156"/>
      <c r="R320" s="156"/>
      <c r="S320" s="156"/>
      <c r="T320" s="156"/>
      <c r="U320" s="156"/>
      <c r="V320" s="156"/>
      <c r="W320" s="156"/>
      <c r="X320" s="156"/>
      <c r="Y320" s="156"/>
    </row>
    <row r="321" spans="15:25" ht="15.75" customHeight="1">
      <c r="O321" s="156"/>
      <c r="P321" s="156"/>
      <c r="Q321" s="156"/>
      <c r="R321" s="156"/>
      <c r="S321" s="156"/>
      <c r="T321" s="156"/>
      <c r="U321" s="156"/>
      <c r="V321" s="156"/>
      <c r="W321" s="156"/>
      <c r="X321" s="156"/>
      <c r="Y321" s="156"/>
    </row>
    <row r="322" spans="15:25" ht="15.75" customHeight="1">
      <c r="O322" s="156"/>
      <c r="P322" s="156"/>
      <c r="Q322" s="156"/>
      <c r="R322" s="156"/>
      <c r="S322" s="156"/>
      <c r="T322" s="156"/>
      <c r="U322" s="156"/>
      <c r="V322" s="156"/>
      <c r="W322" s="156"/>
      <c r="X322" s="156"/>
      <c r="Y322" s="156"/>
    </row>
    <row r="323" spans="15:25" ht="15.75" customHeight="1">
      <c r="O323" s="156"/>
      <c r="P323" s="156"/>
      <c r="Q323" s="156"/>
      <c r="R323" s="156"/>
      <c r="S323" s="156"/>
      <c r="T323" s="156"/>
      <c r="U323" s="156"/>
      <c r="V323" s="156"/>
      <c r="W323" s="156"/>
      <c r="X323" s="156"/>
      <c r="Y323" s="156"/>
    </row>
    <row r="324" spans="15:25" ht="15.75" customHeight="1">
      <c r="O324" s="156"/>
      <c r="P324" s="156"/>
      <c r="Q324" s="156"/>
      <c r="R324" s="156"/>
      <c r="S324" s="156"/>
      <c r="T324" s="156"/>
      <c r="U324" s="156"/>
      <c r="V324" s="156"/>
      <c r="W324" s="156"/>
      <c r="X324" s="156"/>
      <c r="Y324" s="156"/>
    </row>
    <row r="325" spans="15:25" ht="15.75" customHeight="1">
      <c r="O325" s="156"/>
      <c r="P325" s="156"/>
      <c r="Q325" s="156"/>
      <c r="R325" s="156"/>
      <c r="S325" s="156"/>
      <c r="T325" s="156"/>
      <c r="U325" s="156"/>
      <c r="V325" s="156"/>
      <c r="W325" s="156"/>
      <c r="X325" s="156"/>
      <c r="Y325" s="156"/>
    </row>
    <row r="326" spans="15:25" ht="15.75" customHeight="1">
      <c r="O326" s="156"/>
      <c r="P326" s="156"/>
      <c r="Q326" s="156"/>
      <c r="R326" s="156"/>
      <c r="S326" s="156"/>
      <c r="T326" s="156"/>
      <c r="U326" s="156"/>
      <c r="V326" s="156"/>
      <c r="W326" s="156"/>
      <c r="X326" s="156"/>
      <c r="Y326" s="156"/>
    </row>
    <row r="327" spans="15:25" ht="15.75" customHeight="1">
      <c r="O327" s="156"/>
      <c r="P327" s="156"/>
      <c r="Q327" s="156"/>
      <c r="R327" s="156"/>
      <c r="S327" s="156"/>
      <c r="T327" s="156"/>
      <c r="U327" s="156"/>
      <c r="V327" s="156"/>
      <c r="W327" s="156"/>
      <c r="X327" s="156"/>
      <c r="Y327" s="156"/>
    </row>
    <row r="328" spans="15:25" ht="15.75" customHeight="1">
      <c r="O328" s="156"/>
      <c r="P328" s="156"/>
      <c r="Q328" s="156"/>
      <c r="R328" s="156"/>
      <c r="S328" s="156"/>
      <c r="T328" s="156"/>
      <c r="U328" s="156"/>
      <c r="V328" s="156"/>
      <c r="W328" s="156"/>
      <c r="X328" s="156"/>
      <c r="Y328" s="156"/>
    </row>
    <row r="329" spans="15:25" ht="15.75" customHeight="1">
      <c r="O329" s="156"/>
      <c r="P329" s="156"/>
      <c r="Q329" s="156"/>
      <c r="R329" s="156"/>
      <c r="S329" s="156"/>
      <c r="T329" s="156"/>
      <c r="U329" s="156"/>
      <c r="V329" s="156"/>
      <c r="W329" s="156"/>
      <c r="X329" s="156"/>
      <c r="Y329" s="156"/>
    </row>
    <row r="330" spans="15:25" ht="15.75" customHeight="1">
      <c r="O330" s="156"/>
      <c r="P330" s="156"/>
      <c r="Q330" s="156"/>
      <c r="R330" s="156"/>
      <c r="S330" s="156"/>
      <c r="T330" s="156"/>
      <c r="U330" s="156"/>
      <c r="V330" s="156"/>
      <c r="W330" s="156"/>
      <c r="X330" s="156"/>
      <c r="Y330" s="156"/>
    </row>
    <row r="331" spans="15:25" ht="15.75" customHeight="1">
      <c r="O331" s="156"/>
      <c r="P331" s="156"/>
      <c r="Q331" s="156"/>
      <c r="R331" s="156"/>
      <c r="S331" s="156"/>
      <c r="T331" s="156"/>
      <c r="U331" s="156"/>
      <c r="V331" s="156"/>
      <c r="W331" s="156"/>
      <c r="X331" s="156"/>
      <c r="Y331" s="156"/>
    </row>
    <row r="332" spans="15:25" ht="15.75" customHeight="1">
      <c r="O332" s="156"/>
      <c r="P332" s="156"/>
      <c r="Q332" s="156"/>
      <c r="R332" s="156"/>
      <c r="S332" s="156"/>
      <c r="T332" s="156"/>
      <c r="U332" s="156"/>
      <c r="V332" s="156"/>
      <c r="W332" s="156"/>
      <c r="X332" s="156"/>
      <c r="Y332" s="156"/>
    </row>
    <row r="333" spans="15:25" ht="15.75" customHeight="1">
      <c r="O333" s="156"/>
      <c r="P333" s="156"/>
      <c r="Q333" s="156"/>
      <c r="R333" s="156"/>
      <c r="S333" s="156"/>
      <c r="T333" s="156"/>
      <c r="U333" s="156"/>
      <c r="V333" s="156"/>
      <c r="W333" s="156"/>
      <c r="X333" s="156"/>
      <c r="Y333" s="156"/>
    </row>
    <row r="334" spans="15:25" ht="15.75" customHeight="1">
      <c r="O334" s="156"/>
      <c r="P334" s="156"/>
      <c r="Q334" s="156"/>
      <c r="R334" s="156"/>
      <c r="S334" s="156"/>
      <c r="T334" s="156"/>
      <c r="U334" s="156"/>
      <c r="V334" s="156"/>
      <c r="W334" s="156"/>
      <c r="X334" s="156"/>
      <c r="Y334" s="156"/>
    </row>
    <row r="335" spans="15:25" ht="15.75" customHeight="1">
      <c r="O335" s="156"/>
      <c r="P335" s="156"/>
      <c r="Q335" s="156"/>
      <c r="R335" s="156"/>
      <c r="S335" s="156"/>
      <c r="T335" s="156"/>
      <c r="U335" s="156"/>
      <c r="V335" s="156"/>
      <c r="W335" s="156"/>
      <c r="X335" s="156"/>
      <c r="Y335" s="156"/>
    </row>
    <row r="336" spans="15:25" ht="15.75" customHeight="1">
      <c r="O336" s="156"/>
      <c r="P336" s="156"/>
      <c r="Q336" s="156"/>
      <c r="R336" s="156"/>
      <c r="S336" s="156"/>
      <c r="T336" s="156"/>
      <c r="U336" s="156"/>
      <c r="V336" s="156"/>
      <c r="W336" s="156"/>
      <c r="X336" s="156"/>
      <c r="Y336" s="156"/>
    </row>
    <row r="337" spans="15:25" ht="15.75" customHeight="1">
      <c r="O337" s="156"/>
      <c r="P337" s="156"/>
      <c r="Q337" s="156"/>
      <c r="R337" s="156"/>
      <c r="S337" s="156"/>
      <c r="T337" s="156"/>
      <c r="U337" s="156"/>
      <c r="V337" s="156"/>
      <c r="W337" s="156"/>
      <c r="X337" s="156"/>
      <c r="Y337" s="156"/>
    </row>
    <row r="338" spans="15:25" ht="15.75" customHeight="1">
      <c r="O338" s="156"/>
      <c r="P338" s="156"/>
      <c r="Q338" s="156"/>
      <c r="R338" s="156"/>
      <c r="S338" s="156"/>
      <c r="T338" s="156"/>
      <c r="U338" s="156"/>
      <c r="V338" s="156"/>
      <c r="W338" s="156"/>
      <c r="X338" s="156"/>
      <c r="Y338" s="156"/>
    </row>
    <row r="339" spans="15:25" ht="15.75" customHeight="1">
      <c r="O339" s="156"/>
      <c r="P339" s="156"/>
      <c r="Q339" s="156"/>
      <c r="R339" s="156"/>
      <c r="S339" s="156"/>
      <c r="T339" s="156"/>
      <c r="U339" s="156"/>
      <c r="V339" s="156"/>
      <c r="W339" s="156"/>
      <c r="X339" s="156"/>
      <c r="Y339" s="156"/>
    </row>
    <row r="340" spans="15:25" ht="15.75" customHeight="1">
      <c r="O340" s="156"/>
      <c r="P340" s="156"/>
      <c r="Q340" s="156"/>
      <c r="R340" s="156"/>
      <c r="S340" s="156"/>
      <c r="T340" s="156"/>
      <c r="U340" s="156"/>
      <c r="V340" s="156"/>
      <c r="W340" s="156"/>
      <c r="X340" s="156"/>
      <c r="Y340" s="156"/>
    </row>
    <row r="341" spans="15:25" ht="15.75" customHeight="1">
      <c r="O341" s="156"/>
      <c r="P341" s="156"/>
      <c r="Q341" s="156"/>
      <c r="R341" s="156"/>
      <c r="S341" s="156"/>
      <c r="T341" s="156"/>
      <c r="U341" s="156"/>
      <c r="V341" s="156"/>
      <c r="W341" s="156"/>
      <c r="X341" s="156"/>
      <c r="Y341" s="156"/>
    </row>
    <row r="342" spans="15:25" ht="15.75" customHeight="1">
      <c r="O342" s="156"/>
      <c r="P342" s="156"/>
      <c r="Q342" s="156"/>
      <c r="R342" s="156"/>
      <c r="S342" s="156"/>
      <c r="T342" s="156"/>
      <c r="U342" s="156"/>
      <c r="V342" s="156"/>
      <c r="W342" s="156"/>
      <c r="X342" s="156"/>
      <c r="Y342" s="156"/>
    </row>
    <row r="343" spans="15:25" ht="15.75" customHeight="1">
      <c r="O343" s="156"/>
      <c r="P343" s="156"/>
      <c r="Q343" s="156"/>
      <c r="R343" s="156"/>
      <c r="S343" s="156"/>
      <c r="T343" s="156"/>
      <c r="U343" s="156"/>
      <c r="V343" s="156"/>
      <c r="W343" s="156"/>
      <c r="X343" s="156"/>
      <c r="Y343" s="156"/>
    </row>
    <row r="344" spans="15:25" ht="15.75" customHeight="1">
      <c r="O344" s="156"/>
      <c r="P344" s="156"/>
      <c r="Q344" s="156"/>
      <c r="R344" s="156"/>
      <c r="S344" s="156"/>
      <c r="T344" s="156"/>
      <c r="U344" s="156"/>
      <c r="V344" s="156"/>
      <c r="W344" s="156"/>
      <c r="X344" s="156"/>
      <c r="Y344" s="156"/>
    </row>
    <row r="345" spans="15:25" ht="15.75" customHeight="1">
      <c r="O345" s="156"/>
      <c r="P345" s="156"/>
      <c r="Q345" s="156"/>
      <c r="R345" s="156"/>
      <c r="S345" s="156"/>
      <c r="T345" s="156"/>
      <c r="U345" s="156"/>
      <c r="V345" s="156"/>
      <c r="W345" s="156"/>
      <c r="X345" s="156"/>
      <c r="Y345" s="156"/>
    </row>
    <row r="346" spans="15:25" ht="15.75" customHeight="1">
      <c r="O346" s="156"/>
      <c r="P346" s="156"/>
      <c r="Q346" s="156"/>
      <c r="R346" s="156"/>
      <c r="S346" s="156"/>
      <c r="T346" s="156"/>
      <c r="U346" s="156"/>
      <c r="V346" s="156"/>
      <c r="W346" s="156"/>
      <c r="X346" s="156"/>
      <c r="Y346" s="156"/>
    </row>
    <row r="347" spans="15:25" ht="15.75" customHeight="1">
      <c r="O347" s="156"/>
      <c r="P347" s="156"/>
      <c r="Q347" s="156"/>
      <c r="R347" s="156"/>
      <c r="S347" s="156"/>
      <c r="T347" s="156"/>
      <c r="U347" s="156"/>
      <c r="V347" s="156"/>
      <c r="W347" s="156"/>
      <c r="X347" s="156"/>
      <c r="Y347" s="156"/>
    </row>
    <row r="348" spans="15:25" ht="15.75" customHeight="1">
      <c r="O348" s="156"/>
      <c r="P348" s="156"/>
      <c r="Q348" s="156"/>
      <c r="R348" s="156"/>
      <c r="S348" s="156"/>
      <c r="T348" s="156"/>
      <c r="U348" s="156"/>
      <c r="V348" s="156"/>
      <c r="W348" s="156"/>
      <c r="X348" s="156"/>
      <c r="Y348" s="156"/>
    </row>
    <row r="349" spans="15:25" ht="15.75" customHeight="1">
      <c r="O349" s="156"/>
      <c r="P349" s="156"/>
      <c r="Q349" s="156"/>
      <c r="R349" s="156"/>
      <c r="S349" s="156"/>
      <c r="T349" s="156"/>
      <c r="U349" s="156"/>
      <c r="V349" s="156"/>
      <c r="W349" s="156"/>
      <c r="X349" s="156"/>
      <c r="Y349" s="156"/>
    </row>
    <row r="350" spans="15:25" ht="15.75" customHeight="1">
      <c r="O350" s="156"/>
      <c r="P350" s="156"/>
      <c r="Q350" s="156"/>
      <c r="R350" s="156"/>
      <c r="S350" s="156"/>
      <c r="T350" s="156"/>
      <c r="U350" s="156"/>
      <c r="V350" s="156"/>
      <c r="W350" s="156"/>
      <c r="X350" s="156"/>
      <c r="Y350" s="156"/>
    </row>
    <row r="351" spans="15:25" ht="15.75" customHeight="1">
      <c r="O351" s="156"/>
      <c r="P351" s="156"/>
      <c r="Q351" s="156"/>
      <c r="R351" s="156"/>
      <c r="S351" s="156"/>
      <c r="T351" s="156"/>
      <c r="U351" s="156"/>
      <c r="V351" s="156"/>
      <c r="W351" s="156"/>
      <c r="X351" s="156"/>
      <c r="Y351" s="156"/>
    </row>
    <row r="352" spans="15:25" ht="15.75" customHeight="1">
      <c r="O352" s="156"/>
      <c r="P352" s="156"/>
      <c r="Q352" s="156"/>
      <c r="R352" s="156"/>
      <c r="S352" s="156"/>
      <c r="T352" s="156"/>
      <c r="U352" s="156"/>
      <c r="V352" s="156"/>
      <c r="W352" s="156"/>
      <c r="X352" s="156"/>
      <c r="Y352" s="156"/>
    </row>
    <row r="353" spans="15:25" ht="15.75" customHeight="1">
      <c r="O353" s="156"/>
      <c r="P353" s="156"/>
      <c r="Q353" s="156"/>
      <c r="R353" s="156"/>
      <c r="S353" s="156"/>
      <c r="T353" s="156"/>
      <c r="U353" s="156"/>
      <c r="V353" s="156"/>
      <c r="W353" s="156"/>
      <c r="X353" s="156"/>
      <c r="Y353" s="156"/>
    </row>
    <row r="354" spans="15:25" ht="15.75" customHeight="1">
      <c r="O354" s="156"/>
      <c r="P354" s="156"/>
      <c r="Q354" s="156"/>
      <c r="R354" s="156"/>
      <c r="S354" s="156"/>
      <c r="T354" s="156"/>
      <c r="U354" s="156"/>
      <c r="V354" s="156"/>
      <c r="W354" s="156"/>
      <c r="X354" s="156"/>
      <c r="Y354" s="156"/>
    </row>
    <row r="355" spans="15:25" ht="15.75" customHeight="1">
      <c r="O355" s="156"/>
      <c r="P355" s="156"/>
      <c r="Q355" s="156"/>
      <c r="R355" s="156"/>
      <c r="S355" s="156"/>
      <c r="T355" s="156"/>
      <c r="U355" s="156"/>
      <c r="V355" s="156"/>
      <c r="W355" s="156"/>
      <c r="X355" s="156"/>
      <c r="Y355" s="156"/>
    </row>
    <row r="356" spans="15:25" ht="15.75" customHeight="1">
      <c r="O356" s="156"/>
      <c r="P356" s="156"/>
      <c r="Q356" s="156"/>
      <c r="R356" s="156"/>
      <c r="S356" s="156"/>
      <c r="T356" s="156"/>
      <c r="U356" s="156"/>
      <c r="V356" s="156"/>
      <c r="W356" s="156"/>
      <c r="X356" s="156"/>
      <c r="Y356" s="156"/>
    </row>
    <row r="357" spans="15:25" ht="15.75" customHeight="1">
      <c r="O357" s="156"/>
      <c r="P357" s="156"/>
      <c r="Q357" s="156"/>
      <c r="R357" s="156"/>
      <c r="S357" s="156"/>
      <c r="T357" s="156"/>
      <c r="U357" s="156"/>
      <c r="V357" s="156"/>
      <c r="W357" s="156"/>
      <c r="X357" s="156"/>
      <c r="Y357" s="156"/>
    </row>
    <row r="358" spans="15:25" ht="15.75" customHeight="1">
      <c r="O358" s="156"/>
      <c r="P358" s="156"/>
      <c r="Q358" s="156"/>
      <c r="R358" s="156"/>
      <c r="S358" s="156"/>
      <c r="T358" s="156"/>
      <c r="U358" s="156"/>
      <c r="V358" s="156"/>
      <c r="W358" s="156"/>
      <c r="X358" s="156"/>
      <c r="Y358" s="156"/>
    </row>
    <row r="359" spans="15:25" ht="15.75" customHeight="1">
      <c r="O359" s="156"/>
      <c r="P359" s="156"/>
      <c r="Q359" s="156"/>
      <c r="R359" s="156"/>
      <c r="S359" s="156"/>
      <c r="T359" s="156"/>
      <c r="U359" s="156"/>
      <c r="V359" s="156"/>
      <c r="W359" s="156"/>
      <c r="X359" s="156"/>
      <c r="Y359" s="156"/>
    </row>
    <row r="360" spans="15:25" ht="15.75" customHeight="1">
      <c r="O360" s="156"/>
      <c r="P360" s="156"/>
      <c r="Q360" s="156"/>
      <c r="R360" s="156"/>
      <c r="S360" s="156"/>
      <c r="T360" s="156"/>
      <c r="U360" s="156"/>
      <c r="V360" s="156"/>
      <c r="W360" s="156"/>
      <c r="X360" s="156"/>
      <c r="Y360" s="156"/>
    </row>
    <row r="361" spans="15:25" ht="15.75" customHeight="1">
      <c r="O361" s="156"/>
      <c r="P361" s="156"/>
      <c r="Q361" s="156"/>
      <c r="R361" s="156"/>
      <c r="S361" s="156"/>
      <c r="T361" s="156"/>
      <c r="U361" s="156"/>
      <c r="V361" s="156"/>
      <c r="W361" s="156"/>
      <c r="X361" s="156"/>
      <c r="Y361" s="156"/>
    </row>
    <row r="362" spans="15:25" ht="15.75" customHeight="1">
      <c r="O362" s="156"/>
      <c r="P362" s="156"/>
      <c r="Q362" s="156"/>
      <c r="R362" s="156"/>
      <c r="S362" s="156"/>
      <c r="T362" s="156"/>
      <c r="U362" s="156"/>
      <c r="V362" s="156"/>
      <c r="W362" s="156"/>
      <c r="X362" s="156"/>
      <c r="Y362" s="156"/>
    </row>
    <row r="363" spans="15:25" ht="15.75" customHeight="1">
      <c r="O363" s="156"/>
      <c r="P363" s="156"/>
      <c r="Q363" s="156"/>
      <c r="R363" s="156"/>
      <c r="S363" s="156"/>
      <c r="T363" s="156"/>
      <c r="U363" s="156"/>
      <c r="V363" s="156"/>
      <c r="W363" s="156"/>
      <c r="X363" s="156"/>
      <c r="Y363" s="156"/>
    </row>
    <row r="364" spans="15:25" ht="15.75" customHeight="1">
      <c r="O364" s="156"/>
      <c r="P364" s="156"/>
      <c r="Q364" s="156"/>
      <c r="R364" s="156"/>
      <c r="S364" s="156"/>
      <c r="T364" s="156"/>
      <c r="U364" s="156"/>
      <c r="V364" s="156"/>
      <c r="W364" s="156"/>
      <c r="X364" s="156"/>
      <c r="Y364" s="156"/>
    </row>
    <row r="365" spans="15:25" ht="15.75" customHeight="1">
      <c r="O365" s="156"/>
      <c r="P365" s="156"/>
      <c r="Q365" s="156"/>
      <c r="R365" s="156"/>
      <c r="S365" s="156"/>
      <c r="T365" s="156"/>
      <c r="U365" s="156"/>
      <c r="V365" s="156"/>
      <c r="W365" s="156"/>
      <c r="X365" s="156"/>
      <c r="Y365" s="156"/>
    </row>
    <row r="366" spans="15:25" ht="15.75" customHeight="1">
      <c r="O366" s="156"/>
      <c r="P366" s="156"/>
      <c r="Q366" s="156"/>
      <c r="R366" s="156"/>
      <c r="S366" s="156"/>
      <c r="T366" s="156"/>
      <c r="U366" s="156"/>
      <c r="V366" s="156"/>
      <c r="W366" s="156"/>
      <c r="X366" s="156"/>
      <c r="Y366" s="156"/>
    </row>
    <row r="367" spans="15:25" ht="15.75" customHeight="1">
      <c r="O367" s="156"/>
      <c r="P367" s="156"/>
      <c r="Q367" s="156"/>
      <c r="R367" s="156"/>
      <c r="S367" s="156"/>
      <c r="T367" s="156"/>
      <c r="U367" s="156"/>
      <c r="V367" s="156"/>
      <c r="W367" s="156"/>
      <c r="X367" s="156"/>
      <c r="Y367" s="156"/>
    </row>
    <row r="368" spans="15:25" ht="15.75" customHeight="1">
      <c r="O368" s="156"/>
      <c r="P368" s="156"/>
      <c r="Q368" s="156"/>
      <c r="R368" s="156"/>
      <c r="S368" s="156"/>
      <c r="T368" s="156"/>
      <c r="U368" s="156"/>
      <c r="V368" s="156"/>
      <c r="W368" s="156"/>
      <c r="X368" s="156"/>
      <c r="Y368" s="156"/>
    </row>
    <row r="369" spans="15:25" ht="15.75" customHeight="1">
      <c r="O369" s="156"/>
      <c r="P369" s="156"/>
      <c r="Q369" s="156"/>
      <c r="R369" s="156"/>
      <c r="S369" s="156"/>
      <c r="T369" s="156"/>
      <c r="U369" s="156"/>
      <c r="V369" s="156"/>
      <c r="W369" s="156"/>
      <c r="X369" s="156"/>
      <c r="Y369" s="156"/>
    </row>
    <row r="370" spans="15:25" ht="15.75" customHeight="1">
      <c r="O370" s="156"/>
      <c r="P370" s="156"/>
      <c r="Q370" s="156"/>
      <c r="R370" s="156"/>
      <c r="S370" s="156"/>
      <c r="T370" s="156"/>
      <c r="U370" s="156"/>
      <c r="V370" s="156"/>
      <c r="W370" s="156"/>
      <c r="X370" s="156"/>
      <c r="Y370" s="156"/>
    </row>
    <row r="371" spans="15:25" ht="15.75" customHeight="1">
      <c r="O371" s="156"/>
      <c r="P371" s="156"/>
      <c r="Q371" s="156"/>
      <c r="R371" s="156"/>
      <c r="S371" s="156"/>
      <c r="T371" s="156"/>
      <c r="U371" s="156"/>
      <c r="V371" s="156"/>
      <c r="W371" s="156"/>
      <c r="X371" s="156"/>
      <c r="Y371" s="156"/>
    </row>
    <row r="372" spans="15:25" ht="15.75" customHeight="1">
      <c r="O372" s="156"/>
      <c r="P372" s="156"/>
      <c r="Q372" s="156"/>
      <c r="R372" s="156"/>
      <c r="S372" s="156"/>
      <c r="T372" s="156"/>
      <c r="U372" s="156"/>
      <c r="V372" s="156"/>
      <c r="W372" s="156"/>
      <c r="X372" s="156"/>
      <c r="Y372" s="156"/>
    </row>
    <row r="373" spans="15:25" ht="15.75" customHeight="1">
      <c r="O373" s="156"/>
      <c r="P373" s="156"/>
      <c r="Q373" s="156"/>
      <c r="R373" s="156"/>
      <c r="S373" s="156"/>
      <c r="T373" s="156"/>
      <c r="U373" s="156"/>
      <c r="V373" s="156"/>
      <c r="W373" s="156"/>
      <c r="X373" s="156"/>
      <c r="Y373" s="156"/>
    </row>
    <row r="374" spans="15:25" ht="15.75" customHeight="1">
      <c r="O374" s="156"/>
      <c r="P374" s="156"/>
      <c r="Q374" s="156"/>
      <c r="R374" s="156"/>
      <c r="S374" s="156"/>
      <c r="T374" s="156"/>
      <c r="U374" s="156"/>
      <c r="V374" s="156"/>
      <c r="W374" s="156"/>
      <c r="X374" s="156"/>
      <c r="Y374" s="156"/>
    </row>
    <row r="375" spans="15:25" ht="15.75" customHeight="1">
      <c r="O375" s="156"/>
      <c r="P375" s="156"/>
      <c r="Q375" s="156"/>
      <c r="R375" s="156"/>
      <c r="S375" s="156"/>
      <c r="T375" s="156"/>
      <c r="U375" s="156"/>
      <c r="V375" s="156"/>
      <c r="W375" s="156"/>
      <c r="X375" s="156"/>
      <c r="Y375" s="156"/>
    </row>
    <row r="376" spans="15:25" ht="15.75" customHeight="1">
      <c r="O376" s="156"/>
      <c r="P376" s="156"/>
      <c r="Q376" s="156"/>
      <c r="R376" s="156"/>
      <c r="S376" s="156"/>
      <c r="T376" s="156"/>
      <c r="U376" s="156"/>
      <c r="V376" s="156"/>
      <c r="W376" s="156"/>
      <c r="X376" s="156"/>
      <c r="Y376" s="156"/>
    </row>
    <row r="377" spans="15:25" ht="15.75" customHeight="1">
      <c r="O377" s="156"/>
      <c r="P377" s="156"/>
      <c r="Q377" s="156"/>
      <c r="R377" s="156"/>
      <c r="S377" s="156"/>
      <c r="T377" s="156"/>
      <c r="U377" s="156"/>
      <c r="V377" s="156"/>
      <c r="W377" s="156"/>
      <c r="X377" s="156"/>
      <c r="Y377" s="156"/>
    </row>
    <row r="378" spans="15:25" ht="15.75" customHeight="1">
      <c r="O378" s="156"/>
      <c r="P378" s="156"/>
      <c r="Q378" s="156"/>
      <c r="R378" s="156"/>
      <c r="S378" s="156"/>
      <c r="T378" s="156"/>
      <c r="U378" s="156"/>
      <c r="V378" s="156"/>
      <c r="W378" s="156"/>
      <c r="X378" s="156"/>
      <c r="Y378" s="156"/>
    </row>
    <row r="379" spans="15:25" ht="15.75" customHeight="1">
      <c r="O379" s="156"/>
      <c r="P379" s="156"/>
      <c r="Q379" s="156"/>
      <c r="R379" s="156"/>
      <c r="S379" s="156"/>
      <c r="T379" s="156"/>
      <c r="U379" s="156"/>
      <c r="V379" s="156"/>
      <c r="W379" s="156"/>
      <c r="X379" s="156"/>
      <c r="Y379" s="156"/>
    </row>
    <row r="380" spans="15:25" ht="15.75" customHeight="1">
      <c r="O380" s="156"/>
      <c r="P380" s="156"/>
      <c r="Q380" s="156"/>
      <c r="R380" s="156"/>
      <c r="S380" s="156"/>
      <c r="T380" s="156"/>
      <c r="U380" s="156"/>
      <c r="V380" s="156"/>
      <c r="W380" s="156"/>
      <c r="X380" s="156"/>
      <c r="Y380" s="156"/>
    </row>
    <row r="381" spans="15:25" ht="15.75" customHeight="1">
      <c r="O381" s="156"/>
      <c r="P381" s="156"/>
      <c r="Q381" s="156"/>
      <c r="R381" s="156"/>
      <c r="S381" s="156"/>
      <c r="T381" s="156"/>
      <c r="U381" s="156"/>
      <c r="V381" s="156"/>
      <c r="W381" s="156"/>
      <c r="X381" s="156"/>
      <c r="Y381" s="156"/>
    </row>
    <row r="382" spans="15:25" ht="15.75" customHeight="1">
      <c r="O382" s="156"/>
      <c r="P382" s="156"/>
      <c r="Q382" s="156"/>
      <c r="R382" s="156"/>
      <c r="S382" s="156"/>
      <c r="T382" s="156"/>
      <c r="U382" s="156"/>
      <c r="V382" s="156"/>
      <c r="W382" s="156"/>
      <c r="X382" s="156"/>
      <c r="Y382" s="156"/>
    </row>
    <row r="383" spans="15:25" ht="15.75" customHeight="1">
      <c r="O383" s="156"/>
      <c r="P383" s="156"/>
      <c r="Q383" s="156"/>
      <c r="R383" s="156"/>
      <c r="S383" s="156"/>
      <c r="T383" s="156"/>
      <c r="U383" s="156"/>
      <c r="V383" s="156"/>
      <c r="W383" s="156"/>
      <c r="X383" s="156"/>
      <c r="Y383" s="156"/>
    </row>
    <row r="384" spans="15:25" ht="15.75" customHeight="1">
      <c r="O384" s="156"/>
      <c r="P384" s="156"/>
      <c r="Q384" s="156"/>
      <c r="R384" s="156"/>
      <c r="S384" s="156"/>
      <c r="T384" s="156"/>
      <c r="U384" s="156"/>
      <c r="V384" s="156"/>
      <c r="W384" s="156"/>
      <c r="X384" s="156"/>
      <c r="Y384" s="156"/>
    </row>
    <row r="385" spans="15:25" ht="15.75" customHeight="1">
      <c r="O385" s="156"/>
      <c r="P385" s="156"/>
      <c r="Q385" s="156"/>
      <c r="R385" s="156"/>
      <c r="S385" s="156"/>
      <c r="T385" s="156"/>
      <c r="U385" s="156"/>
      <c r="V385" s="156"/>
      <c r="W385" s="156"/>
      <c r="X385" s="156"/>
      <c r="Y385" s="156"/>
    </row>
    <row r="386" spans="15:25" ht="15.75" customHeight="1">
      <c r="O386" s="156"/>
      <c r="P386" s="156"/>
      <c r="Q386" s="156"/>
      <c r="R386" s="156"/>
      <c r="S386" s="156"/>
      <c r="T386" s="156"/>
      <c r="U386" s="156"/>
      <c r="V386" s="156"/>
      <c r="W386" s="156"/>
      <c r="X386" s="156"/>
      <c r="Y386" s="156"/>
    </row>
    <row r="387" spans="15:25" ht="15.75" customHeight="1">
      <c r="O387" s="156"/>
      <c r="P387" s="156"/>
      <c r="Q387" s="156"/>
      <c r="R387" s="156"/>
      <c r="S387" s="156"/>
      <c r="T387" s="156"/>
      <c r="U387" s="156"/>
      <c r="V387" s="156"/>
      <c r="W387" s="156"/>
      <c r="X387" s="156"/>
      <c r="Y387" s="156"/>
    </row>
    <row r="388" spans="15:25" ht="15.75" customHeight="1">
      <c r="O388" s="156"/>
      <c r="P388" s="156"/>
      <c r="Q388" s="156"/>
      <c r="R388" s="156"/>
      <c r="S388" s="156"/>
      <c r="T388" s="156"/>
      <c r="U388" s="156"/>
      <c r="V388" s="156"/>
      <c r="W388" s="156"/>
      <c r="X388" s="156"/>
      <c r="Y388" s="156"/>
    </row>
    <row r="389" spans="15:25" ht="15.75" customHeight="1">
      <c r="O389" s="156"/>
      <c r="P389" s="156"/>
      <c r="Q389" s="156"/>
      <c r="R389" s="156"/>
      <c r="S389" s="156"/>
      <c r="T389" s="156"/>
      <c r="U389" s="156"/>
      <c r="V389" s="156"/>
      <c r="W389" s="156"/>
      <c r="X389" s="156"/>
      <c r="Y389" s="156"/>
    </row>
    <row r="390" spans="15:25" ht="15.75" customHeight="1">
      <c r="O390" s="156"/>
      <c r="P390" s="156"/>
      <c r="Q390" s="156"/>
      <c r="R390" s="156"/>
      <c r="S390" s="156"/>
      <c r="T390" s="156"/>
      <c r="U390" s="156"/>
      <c r="V390" s="156"/>
      <c r="W390" s="156"/>
      <c r="X390" s="156"/>
      <c r="Y390" s="156"/>
    </row>
    <row r="391" spans="15:25" ht="15.75" customHeight="1">
      <c r="O391" s="156"/>
      <c r="P391" s="156"/>
      <c r="Q391" s="156"/>
      <c r="R391" s="156"/>
      <c r="S391" s="156"/>
      <c r="T391" s="156"/>
      <c r="U391" s="156"/>
      <c r="V391" s="156"/>
      <c r="W391" s="156"/>
      <c r="X391" s="156"/>
      <c r="Y391" s="156"/>
    </row>
    <row r="392" spans="15:25" ht="15.75" customHeight="1">
      <c r="O392" s="156"/>
      <c r="P392" s="156"/>
      <c r="Q392" s="156"/>
      <c r="R392" s="156"/>
      <c r="S392" s="156"/>
      <c r="T392" s="156"/>
      <c r="U392" s="156"/>
      <c r="V392" s="156"/>
      <c r="W392" s="156"/>
      <c r="X392" s="156"/>
      <c r="Y392" s="156"/>
    </row>
    <row r="393" spans="15:25" ht="15.75" customHeight="1">
      <c r="O393" s="156"/>
      <c r="P393" s="156"/>
      <c r="Q393" s="156"/>
      <c r="R393" s="156"/>
      <c r="S393" s="156"/>
      <c r="T393" s="156"/>
      <c r="U393" s="156"/>
      <c r="V393" s="156"/>
      <c r="W393" s="156"/>
      <c r="X393" s="156"/>
      <c r="Y393" s="156"/>
    </row>
    <row r="394" spans="15:25" ht="15.75" customHeight="1">
      <c r="O394" s="156"/>
      <c r="P394" s="156"/>
      <c r="Q394" s="156"/>
      <c r="R394" s="156"/>
      <c r="S394" s="156"/>
      <c r="T394" s="156"/>
      <c r="U394" s="156"/>
      <c r="V394" s="156"/>
      <c r="W394" s="156"/>
      <c r="X394" s="156"/>
      <c r="Y394" s="156"/>
    </row>
    <row r="395" spans="15:25" ht="15.75" customHeight="1">
      <c r="O395" s="156"/>
      <c r="P395" s="156"/>
      <c r="Q395" s="156"/>
      <c r="R395" s="156"/>
      <c r="S395" s="156"/>
      <c r="T395" s="156"/>
      <c r="U395" s="156"/>
      <c r="V395" s="156"/>
      <c r="W395" s="156"/>
      <c r="X395" s="156"/>
      <c r="Y395" s="156"/>
    </row>
    <row r="396" spans="15:25" ht="15.75" customHeight="1">
      <c r="O396" s="156"/>
      <c r="P396" s="156"/>
      <c r="Q396" s="156"/>
      <c r="R396" s="156"/>
      <c r="S396" s="156"/>
      <c r="T396" s="156"/>
      <c r="U396" s="156"/>
      <c r="V396" s="156"/>
      <c r="W396" s="156"/>
      <c r="X396" s="156"/>
      <c r="Y396" s="156"/>
    </row>
    <row r="397" spans="15:25" ht="15.75" customHeight="1">
      <c r="O397" s="156"/>
      <c r="P397" s="156"/>
      <c r="Q397" s="156"/>
      <c r="R397" s="156"/>
      <c r="S397" s="156"/>
      <c r="T397" s="156"/>
      <c r="U397" s="156"/>
      <c r="V397" s="156"/>
      <c r="W397" s="156"/>
      <c r="X397" s="156"/>
      <c r="Y397" s="156"/>
    </row>
    <row r="398" spans="15:25" ht="15.75" customHeight="1">
      <c r="O398" s="156"/>
      <c r="P398" s="156"/>
      <c r="Q398" s="156"/>
      <c r="R398" s="156"/>
      <c r="S398" s="156"/>
      <c r="T398" s="156"/>
      <c r="U398" s="156"/>
      <c r="V398" s="156"/>
      <c r="W398" s="156"/>
      <c r="X398" s="156"/>
      <c r="Y398" s="156"/>
    </row>
    <row r="399" spans="15:25" ht="15.75" customHeight="1">
      <c r="O399" s="156"/>
      <c r="P399" s="156"/>
      <c r="Q399" s="156"/>
      <c r="R399" s="156"/>
      <c r="S399" s="156"/>
      <c r="T399" s="156"/>
      <c r="U399" s="156"/>
      <c r="V399" s="156"/>
      <c r="W399" s="156"/>
      <c r="X399" s="156"/>
      <c r="Y399" s="156"/>
    </row>
    <row r="400" spans="15:25" ht="15.75" customHeight="1">
      <c r="O400" s="156"/>
      <c r="P400" s="156"/>
      <c r="Q400" s="156"/>
      <c r="R400" s="156"/>
      <c r="S400" s="156"/>
      <c r="T400" s="156"/>
      <c r="U400" s="156"/>
      <c r="V400" s="156"/>
      <c r="W400" s="156"/>
      <c r="X400" s="156"/>
      <c r="Y400" s="156"/>
    </row>
    <row r="401" spans="15:25" ht="15.75" customHeight="1">
      <c r="O401" s="156"/>
      <c r="P401" s="156"/>
      <c r="Q401" s="156"/>
      <c r="R401" s="156"/>
      <c r="S401" s="156"/>
      <c r="T401" s="156"/>
      <c r="U401" s="156"/>
      <c r="V401" s="156"/>
      <c r="W401" s="156"/>
      <c r="X401" s="156"/>
      <c r="Y401" s="156"/>
    </row>
    <row r="402" spans="15:25" ht="15.75" customHeight="1">
      <c r="O402" s="156"/>
      <c r="P402" s="156"/>
      <c r="Q402" s="156"/>
      <c r="R402" s="156"/>
      <c r="S402" s="156"/>
      <c r="T402" s="156"/>
      <c r="U402" s="156"/>
      <c r="V402" s="156"/>
      <c r="W402" s="156"/>
      <c r="X402" s="156"/>
      <c r="Y402" s="156"/>
    </row>
    <row r="403" spans="15:25" ht="15.75" customHeight="1">
      <c r="O403" s="156"/>
      <c r="P403" s="156"/>
      <c r="Q403" s="156"/>
      <c r="R403" s="156"/>
      <c r="S403" s="156"/>
      <c r="T403" s="156"/>
      <c r="U403" s="156"/>
      <c r="V403" s="156"/>
      <c r="W403" s="156"/>
      <c r="X403" s="156"/>
      <c r="Y403" s="156"/>
    </row>
    <row r="404" spans="15:25" ht="15.75" customHeight="1">
      <c r="O404" s="156"/>
      <c r="P404" s="156"/>
      <c r="Q404" s="156"/>
      <c r="R404" s="156"/>
      <c r="S404" s="156"/>
      <c r="T404" s="156"/>
      <c r="U404" s="156"/>
      <c r="V404" s="156"/>
      <c r="W404" s="156"/>
      <c r="X404" s="156"/>
      <c r="Y404" s="156"/>
    </row>
    <row r="405" spans="15:25" ht="15.75" customHeight="1">
      <c r="O405" s="156"/>
      <c r="P405" s="156"/>
      <c r="Q405" s="156"/>
      <c r="R405" s="156"/>
      <c r="S405" s="156"/>
      <c r="T405" s="156"/>
      <c r="U405" s="156"/>
      <c r="V405" s="156"/>
      <c r="W405" s="156"/>
      <c r="X405" s="156"/>
      <c r="Y405" s="156"/>
    </row>
    <row r="406" spans="15:25" ht="15.75" customHeight="1">
      <c r="O406" s="156"/>
      <c r="P406" s="156"/>
      <c r="Q406" s="156"/>
      <c r="R406" s="156"/>
      <c r="S406" s="156"/>
      <c r="T406" s="156"/>
      <c r="U406" s="156"/>
      <c r="V406" s="156"/>
      <c r="W406" s="156"/>
      <c r="X406" s="156"/>
      <c r="Y406" s="156"/>
    </row>
    <row r="407" spans="15:25" ht="15.75" customHeight="1">
      <c r="O407" s="156"/>
      <c r="P407" s="156"/>
      <c r="Q407" s="156"/>
      <c r="R407" s="156"/>
      <c r="S407" s="156"/>
      <c r="T407" s="156"/>
      <c r="U407" s="156"/>
      <c r="V407" s="156"/>
      <c r="W407" s="156"/>
      <c r="X407" s="156"/>
      <c r="Y407" s="156"/>
    </row>
    <row r="408" spans="15:25" ht="15.75" customHeight="1">
      <c r="O408" s="156"/>
      <c r="P408" s="156"/>
      <c r="Q408" s="156"/>
      <c r="R408" s="156"/>
      <c r="S408" s="156"/>
      <c r="T408" s="156"/>
      <c r="U408" s="156"/>
      <c r="V408" s="156"/>
      <c r="W408" s="156"/>
      <c r="X408" s="156"/>
      <c r="Y408" s="156"/>
    </row>
    <row r="409" spans="15:25" ht="15.75" customHeight="1">
      <c r="O409" s="156"/>
      <c r="P409" s="156"/>
      <c r="Q409" s="156"/>
      <c r="R409" s="156"/>
      <c r="S409" s="156"/>
      <c r="T409" s="156"/>
      <c r="U409" s="156"/>
      <c r="V409" s="156"/>
      <c r="W409" s="156"/>
      <c r="X409" s="156"/>
      <c r="Y409" s="156"/>
    </row>
    <row r="410" spans="15:25" ht="15.75" customHeight="1">
      <c r="O410" s="156"/>
      <c r="P410" s="156"/>
      <c r="Q410" s="156"/>
      <c r="R410" s="156"/>
      <c r="S410" s="156"/>
      <c r="T410" s="156"/>
      <c r="U410" s="156"/>
      <c r="V410" s="156"/>
      <c r="W410" s="156"/>
      <c r="X410" s="156"/>
      <c r="Y410" s="156"/>
    </row>
    <row r="411" spans="15:25" ht="15.75" customHeight="1">
      <c r="O411" s="156"/>
      <c r="P411" s="156"/>
      <c r="Q411" s="156"/>
      <c r="R411" s="156"/>
      <c r="S411" s="156"/>
      <c r="T411" s="156"/>
      <c r="U411" s="156"/>
      <c r="V411" s="156"/>
      <c r="W411" s="156"/>
      <c r="X411" s="156"/>
      <c r="Y411" s="156"/>
    </row>
    <row r="412" spans="15:25" ht="15.75" customHeight="1">
      <c r="O412" s="156"/>
      <c r="P412" s="156"/>
      <c r="Q412" s="156"/>
      <c r="R412" s="156"/>
      <c r="S412" s="156"/>
      <c r="T412" s="156"/>
      <c r="U412" s="156"/>
      <c r="V412" s="156"/>
      <c r="W412" s="156"/>
      <c r="X412" s="156"/>
      <c r="Y412" s="156"/>
    </row>
    <row r="413" spans="15:25" ht="15.75" customHeight="1">
      <c r="O413" s="156"/>
      <c r="P413" s="156"/>
      <c r="Q413" s="156"/>
      <c r="R413" s="156"/>
      <c r="S413" s="156"/>
      <c r="T413" s="156"/>
      <c r="U413" s="156"/>
      <c r="V413" s="156"/>
      <c r="W413" s="156"/>
      <c r="X413" s="156"/>
      <c r="Y413" s="156"/>
    </row>
    <row r="414" spans="15:25" ht="12.75">
      <c r="O414" s="156"/>
      <c r="P414" s="156"/>
      <c r="Q414" s="156"/>
      <c r="R414" s="156"/>
      <c r="S414" s="156"/>
      <c r="T414" s="156"/>
      <c r="U414" s="156"/>
      <c r="V414" s="156"/>
      <c r="W414" s="156"/>
      <c r="X414" s="156"/>
      <c r="Y414" s="156"/>
    </row>
    <row r="415" spans="15:25" ht="12.75">
      <c r="O415" s="156"/>
      <c r="P415" s="156"/>
      <c r="Q415" s="156"/>
      <c r="R415" s="156"/>
      <c r="S415" s="156"/>
      <c r="T415" s="156"/>
      <c r="U415" s="156"/>
      <c r="V415" s="156"/>
      <c r="W415" s="156"/>
      <c r="X415" s="156"/>
      <c r="Y415" s="156"/>
    </row>
    <row r="416" spans="15:25" ht="12.75">
      <c r="O416" s="156"/>
      <c r="P416" s="156"/>
      <c r="Q416" s="156"/>
      <c r="R416" s="156"/>
      <c r="S416" s="156"/>
      <c r="T416" s="156"/>
      <c r="U416" s="156"/>
      <c r="V416" s="156"/>
      <c r="W416" s="156"/>
      <c r="X416" s="156"/>
      <c r="Y416" s="156"/>
    </row>
    <row r="417" spans="15:25" ht="12.75">
      <c r="O417" s="156"/>
      <c r="P417" s="156"/>
      <c r="Q417" s="156"/>
      <c r="R417" s="156"/>
      <c r="S417" s="156"/>
      <c r="T417" s="156"/>
      <c r="U417" s="156"/>
      <c r="V417" s="156"/>
      <c r="W417" s="156"/>
      <c r="X417" s="156"/>
      <c r="Y417" s="156"/>
    </row>
    <row r="418" spans="15:25" ht="12.75">
      <c r="O418" s="156"/>
      <c r="P418" s="156"/>
      <c r="Q418" s="156"/>
      <c r="R418" s="156"/>
      <c r="S418" s="156"/>
      <c r="T418" s="156"/>
      <c r="U418" s="156"/>
      <c r="V418" s="156"/>
      <c r="W418" s="156"/>
      <c r="X418" s="156"/>
      <c r="Y418" s="156"/>
    </row>
    <row r="419" spans="15:25" ht="12.75">
      <c r="O419" s="156"/>
      <c r="P419" s="156"/>
      <c r="Q419" s="156"/>
      <c r="R419" s="156"/>
      <c r="S419" s="156"/>
      <c r="T419" s="156"/>
      <c r="U419" s="156"/>
      <c r="V419" s="156"/>
      <c r="W419" s="156"/>
      <c r="X419" s="156"/>
      <c r="Y419" s="156"/>
    </row>
    <row r="420" spans="15:25" ht="12.75">
      <c r="O420" s="156"/>
      <c r="P420" s="156"/>
      <c r="Q420" s="156"/>
      <c r="R420" s="156"/>
      <c r="S420" s="156"/>
      <c r="T420" s="156"/>
      <c r="U420" s="156"/>
      <c r="V420" s="156"/>
      <c r="W420" s="156"/>
      <c r="X420" s="156"/>
      <c r="Y420" s="156"/>
    </row>
    <row r="421" spans="15:25" ht="12.75">
      <c r="O421" s="156"/>
      <c r="P421" s="156"/>
      <c r="Q421" s="156"/>
      <c r="R421" s="156"/>
      <c r="S421" s="156"/>
      <c r="T421" s="156"/>
      <c r="U421" s="156"/>
      <c r="V421" s="156"/>
      <c r="W421" s="156"/>
      <c r="X421" s="156"/>
      <c r="Y421" s="156"/>
    </row>
    <row r="422" spans="15:25" ht="12.75">
      <c r="O422" s="156"/>
      <c r="P422" s="156"/>
      <c r="Q422" s="156"/>
      <c r="R422" s="156"/>
      <c r="S422" s="156"/>
      <c r="T422" s="156"/>
      <c r="U422" s="156"/>
      <c r="V422" s="156"/>
      <c r="W422" s="156"/>
      <c r="X422" s="156"/>
      <c r="Y422" s="156"/>
    </row>
    <row r="423" spans="15:25" ht="12.75">
      <c r="O423" s="156"/>
      <c r="P423" s="156"/>
      <c r="Q423" s="156"/>
      <c r="R423" s="156"/>
      <c r="S423" s="156"/>
      <c r="T423" s="156"/>
      <c r="U423" s="156"/>
      <c r="V423" s="156"/>
      <c r="W423" s="156"/>
      <c r="X423" s="156"/>
      <c r="Y423" s="156"/>
    </row>
    <row r="424" spans="15:25" ht="12.75">
      <c r="O424" s="156"/>
      <c r="P424" s="156"/>
      <c r="Q424" s="156"/>
      <c r="R424" s="156"/>
      <c r="S424" s="156"/>
      <c r="T424" s="156"/>
      <c r="U424" s="156"/>
      <c r="V424" s="156"/>
      <c r="W424" s="156"/>
      <c r="X424" s="156"/>
      <c r="Y424" s="156"/>
    </row>
    <row r="425" spans="15:25" ht="12.75">
      <c r="O425" s="156"/>
      <c r="P425" s="156"/>
      <c r="Q425" s="156"/>
      <c r="R425" s="156"/>
      <c r="S425" s="156"/>
      <c r="T425" s="156"/>
      <c r="U425" s="156"/>
      <c r="V425" s="156"/>
      <c r="W425" s="156"/>
      <c r="X425" s="156"/>
      <c r="Y425" s="156"/>
    </row>
    <row r="426" spans="15:25" ht="12.75">
      <c r="O426" s="156"/>
      <c r="P426" s="156"/>
      <c r="Q426" s="156"/>
      <c r="R426" s="156"/>
      <c r="S426" s="156"/>
      <c r="T426" s="156"/>
      <c r="U426" s="156"/>
      <c r="V426" s="156"/>
      <c r="W426" s="156"/>
      <c r="X426" s="156"/>
      <c r="Y426" s="156"/>
    </row>
    <row r="427" spans="15:25" ht="12.75">
      <c r="O427" s="156"/>
      <c r="P427" s="156"/>
      <c r="Q427" s="156"/>
      <c r="R427" s="156"/>
      <c r="S427" s="156"/>
      <c r="T427" s="156"/>
      <c r="U427" s="156"/>
      <c r="V427" s="156"/>
      <c r="W427" s="156"/>
      <c r="X427" s="156"/>
      <c r="Y427" s="156"/>
    </row>
    <row r="428" spans="15:25" ht="12.75">
      <c r="O428" s="156"/>
      <c r="P428" s="156"/>
      <c r="Q428" s="156"/>
      <c r="R428" s="156"/>
      <c r="S428" s="156"/>
      <c r="T428" s="156"/>
      <c r="U428" s="156"/>
      <c r="V428" s="156"/>
      <c r="W428" s="156"/>
      <c r="X428" s="156"/>
      <c r="Y428" s="156"/>
    </row>
    <row r="429" spans="15:25" ht="12.75">
      <c r="O429" s="156"/>
      <c r="P429" s="156"/>
      <c r="Q429" s="156"/>
      <c r="R429" s="156"/>
      <c r="S429" s="156"/>
      <c r="T429" s="156"/>
      <c r="U429" s="156"/>
      <c r="V429" s="156"/>
      <c r="W429" s="156"/>
      <c r="X429" s="156"/>
      <c r="Y429" s="156"/>
    </row>
    <row r="430" spans="15:25" ht="12.75">
      <c r="O430" s="156"/>
      <c r="P430" s="156"/>
      <c r="Q430" s="156"/>
      <c r="R430" s="156"/>
      <c r="S430" s="156"/>
      <c r="T430" s="156"/>
      <c r="U430" s="156"/>
      <c r="V430" s="156"/>
      <c r="W430" s="156"/>
      <c r="X430" s="156"/>
      <c r="Y430" s="156"/>
    </row>
    <row r="431" spans="15:25" ht="12.75">
      <c r="O431" s="156"/>
      <c r="P431" s="156"/>
      <c r="Q431" s="156"/>
      <c r="R431" s="156"/>
      <c r="S431" s="156"/>
      <c r="T431" s="156"/>
      <c r="U431" s="156"/>
      <c r="V431" s="156"/>
      <c r="W431" s="156"/>
      <c r="X431" s="156"/>
      <c r="Y431" s="156"/>
    </row>
    <row r="432" spans="15:25" ht="12.75">
      <c r="O432" s="156"/>
      <c r="P432" s="156"/>
      <c r="Q432" s="156"/>
      <c r="R432" s="156"/>
      <c r="S432" s="156"/>
      <c r="T432" s="156"/>
      <c r="U432" s="156"/>
      <c r="V432" s="156"/>
      <c r="W432" s="156"/>
      <c r="X432" s="156"/>
      <c r="Y432" s="156"/>
    </row>
    <row r="433" spans="15:25" ht="12.75">
      <c r="O433" s="156"/>
      <c r="P433" s="156"/>
      <c r="Q433" s="156"/>
      <c r="R433" s="156"/>
      <c r="S433" s="156"/>
      <c r="T433" s="156"/>
      <c r="U433" s="156"/>
      <c r="V433" s="156"/>
      <c r="W433" s="156"/>
      <c r="X433" s="156"/>
      <c r="Y433" s="156"/>
    </row>
    <row r="434" spans="15:25" ht="12.75">
      <c r="O434" s="156"/>
      <c r="P434" s="156"/>
      <c r="Q434" s="156"/>
      <c r="R434" s="156"/>
      <c r="S434" s="156"/>
      <c r="T434" s="156"/>
      <c r="U434" s="156"/>
      <c r="V434" s="156"/>
      <c r="W434" s="156"/>
      <c r="X434" s="156"/>
      <c r="Y434" s="156"/>
    </row>
    <row r="435" spans="15:25" ht="12.75">
      <c r="O435" s="156"/>
      <c r="P435" s="156"/>
      <c r="Q435" s="156"/>
      <c r="R435" s="156"/>
      <c r="S435" s="156"/>
      <c r="T435" s="156"/>
      <c r="U435" s="156"/>
      <c r="V435" s="156"/>
      <c r="W435" s="156"/>
      <c r="X435" s="156"/>
      <c r="Y435" s="156"/>
    </row>
    <row r="436" spans="15:25" ht="12.75">
      <c r="O436" s="156"/>
      <c r="P436" s="156"/>
      <c r="Q436" s="156"/>
      <c r="R436" s="156"/>
      <c r="S436" s="156"/>
      <c r="T436" s="156"/>
      <c r="U436" s="156"/>
      <c r="V436" s="156"/>
      <c r="W436" s="156"/>
      <c r="X436" s="156"/>
      <c r="Y436" s="156"/>
    </row>
    <row r="437" spans="15:25" ht="12.75">
      <c r="O437" s="156"/>
      <c r="P437" s="156"/>
      <c r="Q437" s="156"/>
      <c r="R437" s="156"/>
      <c r="S437" s="156"/>
      <c r="T437" s="156"/>
      <c r="U437" s="156"/>
      <c r="V437" s="156"/>
      <c r="W437" s="156"/>
      <c r="X437" s="156"/>
      <c r="Y437" s="156"/>
    </row>
    <row r="438" spans="15:25" ht="12.75">
      <c r="O438" s="156"/>
      <c r="P438" s="156"/>
      <c r="Q438" s="156"/>
      <c r="R438" s="156"/>
      <c r="S438" s="156"/>
      <c r="T438" s="156"/>
      <c r="U438" s="156"/>
      <c r="V438" s="156"/>
      <c r="W438" s="156"/>
      <c r="X438" s="156"/>
      <c r="Y438" s="156"/>
    </row>
    <row r="439" spans="15:25" ht="12.75">
      <c r="O439" s="156"/>
      <c r="P439" s="156"/>
      <c r="Q439" s="156"/>
      <c r="R439" s="156"/>
      <c r="S439" s="156"/>
      <c r="T439" s="156"/>
      <c r="U439" s="156"/>
      <c r="V439" s="156"/>
      <c r="W439" s="156"/>
      <c r="X439" s="156"/>
      <c r="Y439" s="156"/>
    </row>
    <row r="440" spans="15:25" ht="12.75">
      <c r="O440" s="156"/>
      <c r="P440" s="156"/>
      <c r="Q440" s="156"/>
      <c r="R440" s="156"/>
      <c r="S440" s="156"/>
      <c r="T440" s="156"/>
      <c r="U440" s="156"/>
      <c r="V440" s="156"/>
      <c r="W440" s="156"/>
      <c r="X440" s="156"/>
      <c r="Y440" s="156"/>
    </row>
    <row r="441" spans="15:25" ht="12.75">
      <c r="O441" s="156"/>
      <c r="P441" s="156"/>
      <c r="Q441" s="156"/>
      <c r="R441" s="156"/>
      <c r="S441" s="156"/>
      <c r="T441" s="156"/>
      <c r="U441" s="156"/>
      <c r="V441" s="156"/>
      <c r="W441" s="156"/>
      <c r="X441" s="156"/>
      <c r="Y441" s="156"/>
    </row>
    <row r="442" spans="15:25" ht="12.75">
      <c r="O442" s="156"/>
      <c r="P442" s="156"/>
      <c r="Q442" s="156"/>
      <c r="R442" s="156"/>
      <c r="S442" s="156"/>
      <c r="T442" s="156"/>
      <c r="U442" s="156"/>
      <c r="V442" s="156"/>
      <c r="W442" s="156"/>
      <c r="X442" s="156"/>
      <c r="Y442" s="156"/>
    </row>
    <row r="443" spans="15:25" ht="12.75">
      <c r="O443" s="156"/>
      <c r="P443" s="156"/>
      <c r="Q443" s="156"/>
      <c r="R443" s="156"/>
      <c r="S443" s="156"/>
      <c r="T443" s="156"/>
      <c r="U443" s="156"/>
      <c r="V443" s="156"/>
      <c r="W443" s="156"/>
      <c r="X443" s="156"/>
      <c r="Y443" s="156"/>
    </row>
    <row r="444" spans="15:25" ht="12.75">
      <c r="O444" s="156"/>
      <c r="P444" s="156"/>
      <c r="Q444" s="156"/>
      <c r="R444" s="156"/>
      <c r="S444" s="156"/>
      <c r="T444" s="156"/>
      <c r="U444" s="156"/>
      <c r="V444" s="156"/>
      <c r="W444" s="156"/>
      <c r="X444" s="156"/>
      <c r="Y444" s="156"/>
    </row>
    <row r="445" spans="15:25" ht="12.75">
      <c r="O445" s="156"/>
      <c r="P445" s="156"/>
      <c r="Q445" s="156"/>
      <c r="R445" s="156"/>
      <c r="S445" s="156"/>
      <c r="T445" s="156"/>
      <c r="U445" s="156"/>
      <c r="V445" s="156"/>
      <c r="W445" s="156"/>
      <c r="X445" s="156"/>
      <c r="Y445" s="156"/>
    </row>
    <row r="446" spans="15:25" ht="12.75">
      <c r="O446" s="156"/>
      <c r="P446" s="156"/>
      <c r="Q446" s="156"/>
      <c r="R446" s="156"/>
      <c r="S446" s="156"/>
      <c r="T446" s="156"/>
      <c r="U446" s="156"/>
      <c r="V446" s="156"/>
      <c r="W446" s="156"/>
      <c r="X446" s="156"/>
      <c r="Y446" s="156"/>
    </row>
    <row r="447" spans="15:25" ht="12.75">
      <c r="O447" s="156"/>
      <c r="P447" s="156"/>
      <c r="Q447" s="156"/>
      <c r="R447" s="156"/>
      <c r="S447" s="156"/>
      <c r="T447" s="156"/>
      <c r="U447" s="156"/>
      <c r="V447" s="156"/>
      <c r="W447" s="156"/>
      <c r="X447" s="156"/>
      <c r="Y447" s="156"/>
    </row>
    <row r="448" spans="15:25" ht="12.75">
      <c r="O448" s="156"/>
      <c r="P448" s="156"/>
      <c r="Q448" s="156"/>
      <c r="R448" s="156"/>
      <c r="S448" s="156"/>
      <c r="T448" s="156"/>
      <c r="U448" s="156"/>
      <c r="V448" s="156"/>
      <c r="W448" s="156"/>
      <c r="X448" s="156"/>
      <c r="Y448" s="156"/>
    </row>
    <row r="449" spans="15:25" ht="12.75">
      <c r="O449" s="156"/>
      <c r="P449" s="156"/>
      <c r="Q449" s="156"/>
      <c r="R449" s="156"/>
      <c r="S449" s="156"/>
      <c r="T449" s="156"/>
      <c r="U449" s="156"/>
      <c r="V449" s="156"/>
      <c r="W449" s="156"/>
      <c r="X449" s="156"/>
      <c r="Y449" s="156"/>
    </row>
    <row r="450" spans="15:25" ht="12.75">
      <c r="O450" s="156"/>
      <c r="P450" s="156"/>
      <c r="Q450" s="156"/>
      <c r="R450" s="156"/>
      <c r="S450" s="156"/>
      <c r="T450" s="156"/>
      <c r="U450" s="156"/>
      <c r="V450" s="156"/>
      <c r="W450" s="156"/>
      <c r="X450" s="156"/>
      <c r="Y450" s="156"/>
    </row>
    <row r="451" spans="15:25" ht="12.75">
      <c r="O451" s="156"/>
      <c r="P451" s="156"/>
      <c r="Q451" s="156"/>
      <c r="R451" s="156"/>
      <c r="S451" s="156"/>
      <c r="T451" s="156"/>
      <c r="U451" s="156"/>
      <c r="V451" s="156"/>
      <c r="W451" s="156"/>
      <c r="X451" s="156"/>
      <c r="Y451" s="156"/>
    </row>
    <row r="452" spans="15:25" ht="12.75">
      <c r="O452" s="156"/>
      <c r="P452" s="156"/>
      <c r="Q452" s="156"/>
      <c r="R452" s="156"/>
      <c r="S452" s="156"/>
      <c r="T452" s="156"/>
      <c r="U452" s="156"/>
      <c r="V452" s="156"/>
      <c r="W452" s="156"/>
      <c r="X452" s="156"/>
      <c r="Y452" s="156"/>
    </row>
    <row r="453" spans="15:25" ht="12.75">
      <c r="O453" s="156"/>
      <c r="P453" s="156"/>
      <c r="Q453" s="156"/>
      <c r="R453" s="156"/>
      <c r="S453" s="156"/>
      <c r="T453" s="156"/>
      <c r="U453" s="156"/>
      <c r="V453" s="156"/>
      <c r="W453" s="156"/>
      <c r="X453" s="156"/>
      <c r="Y453" s="156"/>
    </row>
    <row r="454" spans="15:25" ht="12.75">
      <c r="O454" s="156"/>
      <c r="P454" s="156"/>
      <c r="Q454" s="156"/>
      <c r="R454" s="156"/>
      <c r="S454" s="156"/>
      <c r="T454" s="156"/>
      <c r="U454" s="156"/>
      <c r="V454" s="156"/>
      <c r="W454" s="156"/>
      <c r="X454" s="156"/>
      <c r="Y454" s="156"/>
    </row>
    <row r="455" spans="15:25" ht="12.75">
      <c r="O455" s="156"/>
      <c r="P455" s="156"/>
      <c r="Q455" s="156"/>
      <c r="R455" s="156"/>
      <c r="S455" s="156"/>
      <c r="T455" s="156"/>
      <c r="U455" s="156"/>
      <c r="V455" s="156"/>
      <c r="W455" s="156"/>
      <c r="X455" s="156"/>
      <c r="Y455" s="156"/>
    </row>
    <row r="456" spans="15:25" ht="12.75">
      <c r="O456" s="156"/>
      <c r="P456" s="156"/>
      <c r="Q456" s="156"/>
      <c r="R456" s="156"/>
      <c r="S456" s="156"/>
      <c r="T456" s="156"/>
      <c r="U456" s="156"/>
      <c r="V456" s="156"/>
      <c r="W456" s="156"/>
      <c r="X456" s="156"/>
      <c r="Y456" s="156"/>
    </row>
    <row r="457" spans="15:25" ht="12.75">
      <c r="O457" s="156"/>
      <c r="P457" s="156"/>
      <c r="Q457" s="156"/>
      <c r="R457" s="156"/>
      <c r="S457" s="156"/>
      <c r="T457" s="156"/>
      <c r="U457" s="156"/>
      <c r="V457" s="156"/>
      <c r="W457" s="156"/>
      <c r="X457" s="156"/>
      <c r="Y457" s="156"/>
    </row>
    <row r="458" spans="15:25" ht="12.75">
      <c r="O458" s="156"/>
      <c r="P458" s="156"/>
      <c r="Q458" s="156"/>
      <c r="R458" s="156"/>
      <c r="S458" s="156"/>
      <c r="T458" s="156"/>
      <c r="U458" s="156"/>
      <c r="V458" s="156"/>
      <c r="W458" s="156"/>
      <c r="X458" s="156"/>
      <c r="Y458" s="156"/>
    </row>
    <row r="459" spans="15:25" ht="12.75">
      <c r="O459" s="156"/>
      <c r="P459" s="156"/>
      <c r="Q459" s="156"/>
      <c r="R459" s="156"/>
      <c r="S459" s="156"/>
      <c r="T459" s="156"/>
      <c r="U459" s="156"/>
      <c r="V459" s="156"/>
      <c r="W459" s="156"/>
      <c r="X459" s="156"/>
      <c r="Y459" s="156"/>
    </row>
    <row r="460" spans="15:25" ht="12.75">
      <c r="O460" s="156"/>
      <c r="P460" s="156"/>
      <c r="Q460" s="156"/>
      <c r="R460" s="156"/>
      <c r="S460" s="156"/>
      <c r="T460" s="156"/>
      <c r="U460" s="156"/>
      <c r="V460" s="156"/>
      <c r="W460" s="156"/>
      <c r="X460" s="156"/>
      <c r="Y460" s="156"/>
    </row>
    <row r="461" spans="15:25" ht="12.75">
      <c r="O461" s="156"/>
      <c r="P461" s="156"/>
      <c r="Q461" s="156"/>
      <c r="R461" s="156"/>
      <c r="S461" s="156"/>
      <c r="T461" s="156"/>
      <c r="U461" s="156"/>
      <c r="V461" s="156"/>
      <c r="W461" s="156"/>
      <c r="X461" s="156"/>
      <c r="Y461" s="156"/>
    </row>
    <row r="462" spans="15:25" ht="12.75">
      <c r="O462" s="156"/>
      <c r="P462" s="156"/>
      <c r="Q462" s="156"/>
      <c r="R462" s="156"/>
      <c r="S462" s="156"/>
      <c r="T462" s="156"/>
      <c r="U462" s="156"/>
      <c r="V462" s="156"/>
      <c r="W462" s="156"/>
      <c r="X462" s="156"/>
      <c r="Y462" s="156"/>
    </row>
    <row r="463" spans="15:25" ht="12.75">
      <c r="O463" s="156"/>
      <c r="P463" s="156"/>
      <c r="Q463" s="156"/>
      <c r="R463" s="156"/>
      <c r="S463" s="156"/>
      <c r="T463" s="156"/>
      <c r="U463" s="156"/>
      <c r="V463" s="156"/>
      <c r="W463" s="156"/>
      <c r="X463" s="156"/>
      <c r="Y463" s="156"/>
    </row>
    <row r="464" spans="15:25" ht="12.75">
      <c r="O464" s="156"/>
      <c r="P464" s="156"/>
      <c r="Q464" s="156"/>
      <c r="R464" s="156"/>
      <c r="S464" s="156"/>
      <c r="T464" s="156"/>
      <c r="U464" s="156"/>
      <c r="V464" s="156"/>
      <c r="W464" s="156"/>
      <c r="X464" s="156"/>
      <c r="Y464" s="156"/>
    </row>
    <row r="465" spans="15:25" ht="12.75">
      <c r="O465" s="156"/>
      <c r="P465" s="156"/>
      <c r="Q465" s="156"/>
      <c r="R465" s="156"/>
      <c r="S465" s="156"/>
      <c r="T465" s="156"/>
      <c r="U465" s="156"/>
      <c r="V465" s="156"/>
      <c r="W465" s="156"/>
      <c r="X465" s="156"/>
      <c r="Y465" s="156"/>
    </row>
    <row r="466" spans="15:25" ht="12.75">
      <c r="O466" s="156"/>
      <c r="P466" s="156"/>
      <c r="Q466" s="156"/>
      <c r="R466" s="156"/>
      <c r="S466" s="156"/>
      <c r="T466" s="156"/>
      <c r="U466" s="156"/>
      <c r="V466" s="156"/>
      <c r="W466" s="156"/>
      <c r="X466" s="156"/>
      <c r="Y466" s="156"/>
    </row>
    <row r="467" spans="15:25" ht="12.75">
      <c r="O467" s="156"/>
      <c r="P467" s="156"/>
      <c r="Q467" s="156"/>
      <c r="R467" s="156"/>
      <c r="S467" s="156"/>
      <c r="T467" s="156"/>
      <c r="U467" s="156"/>
      <c r="V467" s="156"/>
      <c r="W467" s="156"/>
      <c r="X467" s="156"/>
      <c r="Y467" s="156"/>
    </row>
    <row r="468" spans="15:25" ht="12.75">
      <c r="O468" s="156"/>
      <c r="P468" s="156"/>
      <c r="Q468" s="156"/>
      <c r="R468" s="156"/>
      <c r="S468" s="156"/>
      <c r="T468" s="156"/>
      <c r="U468" s="156"/>
      <c r="V468" s="156"/>
      <c r="W468" s="156"/>
      <c r="X468" s="156"/>
      <c r="Y468" s="156"/>
    </row>
    <row r="469" spans="15:25" ht="12.75">
      <c r="O469" s="156"/>
      <c r="P469" s="156"/>
      <c r="Q469" s="156"/>
      <c r="R469" s="156"/>
      <c r="S469" s="156"/>
      <c r="T469" s="156"/>
      <c r="U469" s="156"/>
      <c r="V469" s="156"/>
      <c r="W469" s="156"/>
      <c r="X469" s="156"/>
      <c r="Y469" s="156"/>
    </row>
    <row r="470" spans="15:25" ht="12.75">
      <c r="O470" s="156"/>
      <c r="P470" s="156"/>
      <c r="Q470" s="156"/>
      <c r="R470" s="156"/>
      <c r="S470" s="156"/>
      <c r="T470" s="156"/>
      <c r="U470" s="156"/>
      <c r="V470" s="156"/>
      <c r="W470" s="156"/>
      <c r="X470" s="156"/>
      <c r="Y470" s="156"/>
    </row>
    <row r="471" spans="15:25" ht="12.75">
      <c r="O471" s="156"/>
      <c r="P471" s="156"/>
      <c r="Q471" s="156"/>
      <c r="R471" s="156"/>
      <c r="S471" s="156"/>
      <c r="T471" s="156"/>
      <c r="U471" s="156"/>
      <c r="V471" s="156"/>
      <c r="W471" s="156"/>
      <c r="X471" s="156"/>
      <c r="Y471" s="156"/>
    </row>
    <row r="472" spans="15:25" ht="12.75">
      <c r="O472" s="156"/>
      <c r="P472" s="156"/>
      <c r="Q472" s="156"/>
      <c r="R472" s="156"/>
      <c r="S472" s="156"/>
      <c r="T472" s="156"/>
      <c r="U472" s="156"/>
      <c r="V472" s="156"/>
      <c r="W472" s="156"/>
      <c r="X472" s="156"/>
      <c r="Y472" s="156"/>
    </row>
    <row r="473" spans="15:25" ht="12.75">
      <c r="O473" s="156"/>
      <c r="P473" s="156"/>
      <c r="Q473" s="156"/>
      <c r="R473" s="156"/>
      <c r="S473" s="156"/>
      <c r="T473" s="156"/>
      <c r="U473" s="156"/>
      <c r="V473" s="156"/>
      <c r="W473" s="156"/>
      <c r="X473" s="156"/>
      <c r="Y473" s="156"/>
    </row>
    <row r="474" spans="15:25" ht="12.75">
      <c r="O474" s="156"/>
      <c r="P474" s="156"/>
      <c r="Q474" s="156"/>
      <c r="R474" s="156"/>
      <c r="S474" s="156"/>
      <c r="T474" s="156"/>
      <c r="U474" s="156"/>
      <c r="V474" s="156"/>
      <c r="W474" s="156"/>
      <c r="X474" s="156"/>
      <c r="Y474" s="156"/>
    </row>
    <row r="475" spans="15:25" ht="12.75">
      <c r="O475" s="156"/>
      <c r="P475" s="156"/>
      <c r="Q475" s="156"/>
      <c r="R475" s="156"/>
      <c r="S475" s="156"/>
      <c r="T475" s="156"/>
      <c r="U475" s="156"/>
      <c r="V475" s="156"/>
      <c r="W475" s="156"/>
      <c r="X475" s="156"/>
      <c r="Y475" s="156"/>
    </row>
    <row r="476" spans="15:25" ht="12.75">
      <c r="O476" s="156"/>
      <c r="P476" s="156"/>
      <c r="Q476" s="156"/>
      <c r="R476" s="156"/>
      <c r="S476" s="156"/>
      <c r="T476" s="156"/>
      <c r="U476" s="156"/>
      <c r="V476" s="156"/>
      <c r="W476" s="156"/>
      <c r="X476" s="156"/>
      <c r="Y476" s="156"/>
    </row>
    <row r="477" spans="15:25" ht="12.75">
      <c r="O477" s="156"/>
      <c r="P477" s="156"/>
      <c r="Q477" s="156"/>
      <c r="R477" s="156"/>
      <c r="S477" s="156"/>
      <c r="T477" s="156"/>
      <c r="U477" s="156"/>
      <c r="V477" s="156"/>
      <c r="W477" s="156"/>
      <c r="X477" s="156"/>
      <c r="Y477" s="156"/>
    </row>
    <row r="478" spans="15:25" ht="12.75">
      <c r="O478" s="156"/>
      <c r="P478" s="156"/>
      <c r="Q478" s="156"/>
      <c r="R478" s="156"/>
      <c r="S478" s="156"/>
      <c r="T478" s="156"/>
      <c r="U478" s="156"/>
      <c r="V478" s="156"/>
      <c r="W478" s="156"/>
      <c r="X478" s="156"/>
      <c r="Y478" s="156"/>
    </row>
    <row r="479" spans="15:25" ht="12.75">
      <c r="O479" s="156"/>
      <c r="P479" s="156"/>
      <c r="Q479" s="156"/>
      <c r="R479" s="156"/>
      <c r="S479" s="156"/>
      <c r="T479" s="156"/>
      <c r="U479" s="156"/>
      <c r="V479" s="156"/>
      <c r="W479" s="156"/>
      <c r="X479" s="156"/>
      <c r="Y479" s="156"/>
    </row>
    <row r="480" spans="15:25" ht="12.75">
      <c r="O480" s="156"/>
      <c r="P480" s="156"/>
      <c r="Q480" s="156"/>
      <c r="R480" s="156"/>
      <c r="S480" s="156"/>
      <c r="T480" s="156"/>
      <c r="U480" s="156"/>
      <c r="V480" s="156"/>
      <c r="W480" s="156"/>
      <c r="X480" s="156"/>
      <c r="Y480" s="156"/>
    </row>
    <row r="481" spans="15:25" ht="12.75">
      <c r="O481" s="156"/>
      <c r="P481" s="156"/>
      <c r="Q481" s="156"/>
      <c r="R481" s="156"/>
      <c r="S481" s="156"/>
      <c r="T481" s="156"/>
      <c r="U481" s="156"/>
      <c r="V481" s="156"/>
      <c r="W481" s="156"/>
      <c r="X481" s="156"/>
      <c r="Y481" s="156"/>
    </row>
    <row r="482" spans="15:25" ht="12.75">
      <c r="O482" s="156"/>
      <c r="P482" s="156"/>
      <c r="Q482" s="156"/>
      <c r="R482" s="156"/>
      <c r="S482" s="156"/>
      <c r="T482" s="156"/>
      <c r="U482" s="156"/>
      <c r="V482" s="156"/>
      <c r="W482" s="156"/>
      <c r="X482" s="156"/>
      <c r="Y482" s="156"/>
    </row>
    <row r="483" spans="15:25" ht="12.75">
      <c r="O483" s="156"/>
      <c r="P483" s="156"/>
      <c r="Q483" s="156"/>
      <c r="R483" s="156"/>
      <c r="S483" s="156"/>
      <c r="T483" s="156"/>
      <c r="U483" s="156"/>
      <c r="V483" s="156"/>
      <c r="W483" s="156"/>
      <c r="X483" s="156"/>
      <c r="Y483" s="156"/>
    </row>
    <row r="484" spans="15:25" ht="12.75">
      <c r="O484" s="156"/>
      <c r="P484" s="156"/>
      <c r="Q484" s="156"/>
      <c r="R484" s="156"/>
      <c r="S484" s="156"/>
      <c r="T484" s="156"/>
      <c r="U484" s="156"/>
      <c r="V484" s="156"/>
      <c r="W484" s="156"/>
      <c r="X484" s="156"/>
      <c r="Y484" s="156"/>
    </row>
    <row r="485" spans="15:25" ht="12.75">
      <c r="O485" s="156"/>
      <c r="P485" s="156"/>
      <c r="Q485" s="156"/>
      <c r="R485" s="156"/>
      <c r="S485" s="156"/>
      <c r="T485" s="156"/>
      <c r="U485" s="156"/>
      <c r="V485" s="156"/>
      <c r="W485" s="156"/>
      <c r="X485" s="156"/>
      <c r="Y485" s="156"/>
    </row>
    <row r="486" spans="15:25" ht="12.75">
      <c r="O486" s="156"/>
      <c r="P486" s="156"/>
      <c r="Q486" s="156"/>
      <c r="R486" s="156"/>
      <c r="S486" s="156"/>
      <c r="T486" s="156"/>
      <c r="U486" s="156"/>
      <c r="V486" s="156"/>
      <c r="W486" s="156"/>
      <c r="X486" s="156"/>
      <c r="Y486" s="156"/>
    </row>
    <row r="487" spans="15:25" ht="12.75">
      <c r="O487" s="156"/>
      <c r="P487" s="156"/>
      <c r="Q487" s="156"/>
      <c r="R487" s="156"/>
      <c r="S487" s="156"/>
      <c r="T487" s="156"/>
      <c r="U487" s="156"/>
      <c r="V487" s="156"/>
      <c r="W487" s="156"/>
      <c r="X487" s="156"/>
      <c r="Y487" s="156"/>
    </row>
    <row r="488" spans="15:25" ht="12.75">
      <c r="O488" s="156"/>
      <c r="P488" s="156"/>
      <c r="Q488" s="156"/>
      <c r="R488" s="156"/>
      <c r="S488" s="156"/>
      <c r="T488" s="156"/>
      <c r="U488" s="156"/>
      <c r="V488" s="156"/>
      <c r="W488" s="156"/>
      <c r="X488" s="156"/>
      <c r="Y488" s="156"/>
    </row>
    <row r="489" spans="15:25" ht="12.75">
      <c r="O489" s="156"/>
      <c r="P489" s="156"/>
      <c r="Q489" s="156"/>
      <c r="R489" s="156"/>
      <c r="S489" s="156"/>
      <c r="T489" s="156"/>
      <c r="U489" s="156"/>
      <c r="V489" s="156"/>
      <c r="W489" s="156"/>
      <c r="X489" s="156"/>
      <c r="Y489" s="156"/>
    </row>
    <row r="490" spans="15:25" ht="12.75">
      <c r="O490" s="156"/>
      <c r="P490" s="156"/>
      <c r="Q490" s="156"/>
      <c r="R490" s="156"/>
      <c r="S490" s="156"/>
      <c r="T490" s="156"/>
      <c r="U490" s="156"/>
      <c r="V490" s="156"/>
      <c r="W490" s="156"/>
      <c r="X490" s="156"/>
      <c r="Y490" s="156"/>
    </row>
    <row r="491" spans="15:25" ht="12.75">
      <c r="O491" s="156"/>
      <c r="P491" s="156"/>
      <c r="Q491" s="156"/>
      <c r="R491" s="156"/>
      <c r="S491" s="156"/>
      <c r="T491" s="156"/>
      <c r="U491" s="156"/>
      <c r="V491" s="156"/>
      <c r="W491" s="156"/>
      <c r="X491" s="156"/>
      <c r="Y491" s="156"/>
    </row>
    <row r="492" spans="15:25" ht="12.75">
      <c r="O492" s="156"/>
      <c r="P492" s="156"/>
      <c r="Q492" s="156"/>
      <c r="R492" s="156"/>
      <c r="S492" s="156"/>
      <c r="T492" s="156"/>
      <c r="U492" s="156"/>
      <c r="V492" s="156"/>
      <c r="W492" s="156"/>
      <c r="X492" s="156"/>
      <c r="Y492" s="156"/>
    </row>
    <row r="493" spans="15:25" ht="12.75">
      <c r="O493" s="156"/>
      <c r="P493" s="156"/>
      <c r="Q493" s="156"/>
      <c r="R493" s="156"/>
      <c r="S493" s="156"/>
      <c r="T493" s="156"/>
      <c r="U493" s="156"/>
      <c r="V493" s="156"/>
      <c r="W493" s="156"/>
      <c r="X493" s="156"/>
      <c r="Y493" s="156"/>
    </row>
    <row r="494" spans="15:25" ht="12.75">
      <c r="O494" s="156"/>
      <c r="P494" s="156"/>
      <c r="Q494" s="156"/>
      <c r="R494" s="156"/>
      <c r="S494" s="156"/>
      <c r="T494" s="156"/>
      <c r="U494" s="156"/>
      <c r="V494" s="156"/>
      <c r="W494" s="156"/>
      <c r="X494" s="156"/>
      <c r="Y494" s="156"/>
    </row>
    <row r="495" spans="15:25" ht="12.75">
      <c r="O495" s="156"/>
      <c r="P495" s="156"/>
      <c r="Q495" s="156"/>
      <c r="R495" s="156"/>
      <c r="S495" s="156"/>
      <c r="T495" s="156"/>
      <c r="U495" s="156"/>
      <c r="V495" s="156"/>
      <c r="W495" s="156"/>
      <c r="X495" s="156"/>
      <c r="Y495" s="156"/>
    </row>
    <row r="496" spans="15:25" ht="12.75">
      <c r="O496" s="156"/>
      <c r="P496" s="156"/>
      <c r="Q496" s="156"/>
      <c r="R496" s="156"/>
      <c r="S496" s="156"/>
      <c r="T496" s="156"/>
      <c r="U496" s="156"/>
      <c r="V496" s="156"/>
      <c r="W496" s="156"/>
      <c r="X496" s="156"/>
      <c r="Y496" s="156"/>
    </row>
    <row r="497" spans="15:25" ht="12.75">
      <c r="O497" s="156"/>
      <c r="P497" s="156"/>
      <c r="Q497" s="156"/>
      <c r="R497" s="156"/>
      <c r="S497" s="156"/>
      <c r="T497" s="156"/>
      <c r="U497" s="156"/>
      <c r="V497" s="156"/>
      <c r="W497" s="156"/>
      <c r="X497" s="156"/>
      <c r="Y497" s="156"/>
    </row>
    <row r="498" spans="15:25" ht="12.75">
      <c r="O498" s="156"/>
      <c r="P498" s="156"/>
      <c r="Q498" s="156"/>
      <c r="R498" s="156"/>
      <c r="S498" s="156"/>
      <c r="T498" s="156"/>
      <c r="U498" s="156"/>
      <c r="V498" s="156"/>
      <c r="W498" s="156"/>
      <c r="X498" s="156"/>
      <c r="Y498" s="156"/>
    </row>
    <row r="499" spans="15:25" ht="12.75">
      <c r="O499" s="156"/>
      <c r="P499" s="156"/>
      <c r="Q499" s="156"/>
      <c r="R499" s="156"/>
      <c r="S499" s="156"/>
      <c r="T499" s="156"/>
      <c r="U499" s="156"/>
      <c r="V499" s="156"/>
      <c r="W499" s="156"/>
      <c r="X499" s="156"/>
      <c r="Y499" s="156"/>
    </row>
    <row r="500" spans="15:25" ht="12.75">
      <c r="O500" s="156"/>
      <c r="P500" s="156"/>
      <c r="Q500" s="156"/>
      <c r="R500" s="156"/>
      <c r="S500" s="156"/>
      <c r="T500" s="156"/>
      <c r="U500" s="156"/>
      <c r="V500" s="156"/>
      <c r="W500" s="156"/>
      <c r="X500" s="156"/>
      <c r="Y500" s="156"/>
    </row>
    <row r="501" spans="15:25" ht="12.75">
      <c r="O501" s="156"/>
      <c r="P501" s="156"/>
      <c r="Q501" s="156"/>
      <c r="R501" s="156"/>
      <c r="S501" s="156"/>
      <c r="T501" s="156"/>
      <c r="U501" s="156"/>
      <c r="V501" s="156"/>
      <c r="W501" s="156"/>
      <c r="X501" s="156"/>
      <c r="Y501" s="156"/>
    </row>
    <row r="502" spans="15:25" ht="12.75">
      <c r="O502" s="156"/>
      <c r="P502" s="156"/>
      <c r="Q502" s="156"/>
      <c r="R502" s="156"/>
      <c r="S502" s="156"/>
      <c r="T502" s="156"/>
      <c r="U502" s="156"/>
      <c r="V502" s="156"/>
      <c r="W502" s="156"/>
      <c r="X502" s="156"/>
      <c r="Y502" s="156"/>
    </row>
    <row r="503" spans="15:25" ht="12.75">
      <c r="O503" s="156"/>
      <c r="P503" s="156"/>
      <c r="Q503" s="156"/>
      <c r="R503" s="156"/>
      <c r="S503" s="156"/>
      <c r="T503" s="156"/>
      <c r="U503" s="156"/>
      <c r="V503" s="156"/>
      <c r="W503" s="156"/>
      <c r="X503" s="156"/>
      <c r="Y503" s="156"/>
    </row>
    <row r="504" spans="15:25" ht="12.75">
      <c r="O504" s="156"/>
      <c r="P504" s="156"/>
      <c r="Q504" s="156"/>
      <c r="R504" s="156"/>
      <c r="S504" s="156"/>
      <c r="T504" s="156"/>
      <c r="U504" s="156"/>
      <c r="V504" s="156"/>
      <c r="W504" s="156"/>
      <c r="X504" s="156"/>
      <c r="Y504" s="156"/>
    </row>
    <row r="505" spans="15:25" ht="12.75">
      <c r="O505" s="156"/>
      <c r="P505" s="156"/>
      <c r="Q505" s="156"/>
      <c r="R505" s="156"/>
      <c r="S505" s="156"/>
      <c r="T505" s="156"/>
      <c r="U505" s="156"/>
      <c r="V505" s="156"/>
      <c r="W505" s="156"/>
      <c r="X505" s="156"/>
      <c r="Y505" s="156"/>
    </row>
    <row r="506" spans="15:25" ht="12.75">
      <c r="O506" s="156"/>
      <c r="P506" s="156"/>
      <c r="Q506" s="156"/>
      <c r="R506" s="156"/>
      <c r="S506" s="156"/>
      <c r="T506" s="156"/>
      <c r="U506" s="156"/>
      <c r="V506" s="156"/>
      <c r="W506" s="156"/>
      <c r="X506" s="156"/>
      <c r="Y506" s="156"/>
    </row>
    <row r="507" spans="15:25" ht="12.75">
      <c r="O507" s="156"/>
      <c r="P507" s="156"/>
      <c r="Q507" s="156"/>
      <c r="R507" s="156"/>
      <c r="S507" s="156"/>
      <c r="T507" s="156"/>
      <c r="U507" s="156"/>
      <c r="V507" s="156"/>
      <c r="W507" s="156"/>
      <c r="X507" s="156"/>
      <c r="Y507" s="156"/>
    </row>
    <row r="508" spans="15:25" ht="12.75">
      <c r="O508" s="156"/>
      <c r="P508" s="156"/>
      <c r="Q508" s="156"/>
      <c r="R508" s="156"/>
      <c r="S508" s="156"/>
      <c r="T508" s="156"/>
      <c r="U508" s="156"/>
      <c r="V508" s="156"/>
      <c r="W508" s="156"/>
      <c r="X508" s="156"/>
      <c r="Y508" s="156"/>
    </row>
    <row r="509" spans="15:25" ht="12.75">
      <c r="O509" s="156"/>
      <c r="P509" s="156"/>
      <c r="Q509" s="156"/>
      <c r="R509" s="156"/>
      <c r="S509" s="156"/>
      <c r="T509" s="156"/>
      <c r="U509" s="156"/>
      <c r="V509" s="156"/>
      <c r="W509" s="156"/>
      <c r="X509" s="156"/>
      <c r="Y509" s="156"/>
    </row>
    <row r="510" spans="15:25" ht="12.75">
      <c r="O510" s="156"/>
      <c r="P510" s="156"/>
      <c r="Q510" s="156"/>
      <c r="R510" s="156"/>
      <c r="S510" s="156"/>
      <c r="T510" s="156"/>
      <c r="U510" s="156"/>
      <c r="V510" s="156"/>
      <c r="W510" s="156"/>
      <c r="X510" s="156"/>
      <c r="Y510" s="156"/>
    </row>
    <row r="511" spans="15:25" ht="12.75">
      <c r="O511" s="156"/>
      <c r="P511" s="156"/>
      <c r="Q511" s="156"/>
      <c r="R511" s="156"/>
      <c r="S511" s="156"/>
      <c r="T511" s="156"/>
      <c r="U511" s="156"/>
      <c r="V511" s="156"/>
      <c r="W511" s="156"/>
      <c r="X511" s="156"/>
      <c r="Y511" s="156"/>
    </row>
    <row r="512" spans="15:25" ht="12.75">
      <c r="O512" s="156"/>
      <c r="P512" s="156"/>
      <c r="Q512" s="156"/>
      <c r="R512" s="156"/>
      <c r="S512" s="156"/>
      <c r="T512" s="156"/>
      <c r="U512" s="156"/>
      <c r="V512" s="156"/>
      <c r="W512" s="156"/>
      <c r="X512" s="156"/>
      <c r="Y512" s="156"/>
    </row>
    <row r="513" spans="15:25" ht="12.75">
      <c r="O513" s="156"/>
      <c r="P513" s="156"/>
      <c r="Q513" s="156"/>
      <c r="R513" s="156"/>
      <c r="S513" s="156"/>
      <c r="T513" s="156"/>
      <c r="U513" s="156"/>
      <c r="V513" s="156"/>
      <c r="W513" s="156"/>
      <c r="X513" s="156"/>
      <c r="Y513" s="156"/>
    </row>
    <row r="514" spans="15:25" ht="12.75">
      <c r="O514" s="156"/>
      <c r="P514" s="156"/>
      <c r="Q514" s="156"/>
      <c r="R514" s="156"/>
      <c r="S514" s="156"/>
      <c r="T514" s="156"/>
      <c r="U514" s="156"/>
      <c r="V514" s="156"/>
      <c r="W514" s="156"/>
      <c r="X514" s="156"/>
      <c r="Y514" s="156"/>
    </row>
    <row r="515" spans="15:25" ht="12.75">
      <c r="O515" s="156"/>
      <c r="P515" s="156"/>
      <c r="Q515" s="156"/>
      <c r="R515" s="156"/>
      <c r="S515" s="156"/>
      <c r="T515" s="156"/>
      <c r="U515" s="156"/>
      <c r="V515" s="156"/>
      <c r="W515" s="156"/>
      <c r="X515" s="156"/>
      <c r="Y515" s="156"/>
    </row>
    <row r="516" spans="15:25" ht="12.75">
      <c r="O516" s="156"/>
      <c r="P516" s="156"/>
      <c r="Q516" s="156"/>
      <c r="R516" s="156"/>
      <c r="S516" s="156"/>
      <c r="T516" s="156"/>
      <c r="U516" s="156"/>
      <c r="V516" s="156"/>
      <c r="W516" s="156"/>
      <c r="X516" s="156"/>
      <c r="Y516" s="156"/>
    </row>
    <row r="517" spans="15:25" ht="12.75">
      <c r="O517" s="156"/>
      <c r="P517" s="156"/>
      <c r="Q517" s="156"/>
      <c r="R517" s="156"/>
      <c r="S517" s="156"/>
      <c r="T517" s="156"/>
      <c r="U517" s="156"/>
      <c r="V517" s="156"/>
      <c r="W517" s="156"/>
      <c r="X517" s="156"/>
      <c r="Y517" s="156"/>
    </row>
    <row r="518" spans="15:25" ht="12.75">
      <c r="O518" s="156"/>
      <c r="P518" s="156"/>
      <c r="Q518" s="156"/>
      <c r="R518" s="156"/>
      <c r="S518" s="156"/>
      <c r="T518" s="156"/>
      <c r="U518" s="156"/>
      <c r="V518" s="156"/>
      <c r="W518" s="156"/>
      <c r="X518" s="156"/>
      <c r="Y518" s="156"/>
    </row>
    <row r="519" spans="15:25" ht="12.75">
      <c r="O519" s="156"/>
      <c r="P519" s="156"/>
      <c r="Q519" s="156"/>
      <c r="R519" s="156"/>
      <c r="S519" s="156"/>
      <c r="T519" s="156"/>
      <c r="U519" s="156"/>
      <c r="V519" s="156"/>
      <c r="W519" s="156"/>
      <c r="X519" s="156"/>
      <c r="Y519" s="156"/>
    </row>
    <row r="520" spans="15:25" ht="12.75">
      <c r="O520" s="156"/>
      <c r="P520" s="156"/>
      <c r="Q520" s="156"/>
      <c r="R520" s="156"/>
      <c r="S520" s="156"/>
      <c r="T520" s="156"/>
      <c r="U520" s="156"/>
      <c r="V520" s="156"/>
      <c r="W520" s="156"/>
      <c r="X520" s="156"/>
      <c r="Y520" s="156"/>
    </row>
    <row r="521" spans="15:25" ht="12.75">
      <c r="O521" s="156"/>
      <c r="P521" s="156"/>
      <c r="Q521" s="156"/>
      <c r="R521" s="156"/>
      <c r="S521" s="156"/>
      <c r="T521" s="156"/>
      <c r="U521" s="156"/>
      <c r="V521" s="156"/>
      <c r="W521" s="156"/>
      <c r="X521" s="156"/>
      <c r="Y521" s="156"/>
    </row>
    <row r="522" spans="15:25" ht="12.75">
      <c r="O522" s="156"/>
      <c r="P522" s="156"/>
      <c r="Q522" s="156"/>
      <c r="R522" s="156"/>
      <c r="S522" s="156"/>
      <c r="T522" s="156"/>
      <c r="U522" s="156"/>
      <c r="V522" s="156"/>
      <c r="W522" s="156"/>
      <c r="X522" s="156"/>
      <c r="Y522" s="156"/>
    </row>
    <row r="523" spans="15:25" ht="12.75">
      <c r="O523" s="156"/>
      <c r="P523" s="156"/>
      <c r="Q523" s="156"/>
      <c r="R523" s="156"/>
      <c r="S523" s="156"/>
      <c r="T523" s="156"/>
      <c r="U523" s="156"/>
      <c r="V523" s="156"/>
      <c r="W523" s="156"/>
      <c r="X523" s="156"/>
      <c r="Y523" s="156"/>
    </row>
    <row r="524" spans="15:25" ht="12.75">
      <c r="O524" s="156"/>
      <c r="P524" s="156"/>
      <c r="Q524" s="156"/>
      <c r="R524" s="156"/>
      <c r="S524" s="156"/>
      <c r="T524" s="156"/>
      <c r="U524" s="156"/>
      <c r="V524" s="156"/>
      <c r="W524" s="156"/>
      <c r="X524" s="156"/>
      <c r="Y524" s="156"/>
    </row>
    <row r="525" spans="15:25" ht="12.75">
      <c r="O525" s="156"/>
      <c r="P525" s="156"/>
      <c r="Q525" s="156"/>
      <c r="R525" s="156"/>
      <c r="S525" s="156"/>
      <c r="T525" s="156"/>
      <c r="U525" s="156"/>
      <c r="V525" s="156"/>
      <c r="W525" s="156"/>
      <c r="X525" s="156"/>
      <c r="Y525" s="156"/>
    </row>
    <row r="526" spans="15:25" ht="12.75">
      <c r="O526" s="156"/>
      <c r="P526" s="156"/>
      <c r="Q526" s="156"/>
      <c r="R526" s="156"/>
      <c r="S526" s="156"/>
      <c r="T526" s="156"/>
      <c r="U526" s="156"/>
      <c r="V526" s="156"/>
      <c r="W526" s="156"/>
      <c r="X526" s="156"/>
      <c r="Y526" s="156"/>
    </row>
    <row r="527" spans="15:25" ht="12.75">
      <c r="O527" s="156"/>
      <c r="P527" s="156"/>
      <c r="Q527" s="156"/>
      <c r="R527" s="156"/>
      <c r="S527" s="156"/>
      <c r="T527" s="156"/>
      <c r="U527" s="156"/>
      <c r="V527" s="156"/>
      <c r="W527" s="156"/>
      <c r="X527" s="156"/>
      <c r="Y527" s="156"/>
    </row>
    <row r="528" spans="15:25" ht="12.75">
      <c r="O528" s="156"/>
      <c r="P528" s="156"/>
      <c r="Q528" s="156"/>
      <c r="R528" s="156"/>
      <c r="S528" s="156"/>
      <c r="T528" s="156"/>
      <c r="U528" s="156"/>
      <c r="V528" s="156"/>
      <c r="W528" s="156"/>
      <c r="X528" s="156"/>
      <c r="Y528" s="156"/>
    </row>
    <row r="529" spans="15:25" ht="12.75">
      <c r="O529" s="156"/>
      <c r="P529" s="156"/>
      <c r="Q529" s="156"/>
      <c r="R529" s="156"/>
      <c r="S529" s="156"/>
      <c r="T529" s="156"/>
      <c r="U529" s="156"/>
      <c r="V529" s="156"/>
      <c r="W529" s="156"/>
      <c r="X529" s="156"/>
      <c r="Y529" s="156"/>
    </row>
    <row r="530" spans="15:25" ht="12.75">
      <c r="O530" s="156"/>
      <c r="P530" s="156"/>
      <c r="Q530" s="156"/>
      <c r="R530" s="156"/>
      <c r="S530" s="156"/>
      <c r="T530" s="156"/>
      <c r="U530" s="156"/>
      <c r="V530" s="156"/>
      <c r="W530" s="156"/>
      <c r="X530" s="156"/>
      <c r="Y530" s="156"/>
    </row>
    <row r="531" spans="15:25" ht="12.75">
      <c r="O531" s="156"/>
      <c r="P531" s="156"/>
      <c r="Q531" s="156"/>
      <c r="R531" s="156"/>
      <c r="S531" s="156"/>
      <c r="T531" s="156"/>
      <c r="U531" s="156"/>
      <c r="V531" s="156"/>
      <c r="W531" s="156"/>
      <c r="X531" s="156"/>
      <c r="Y531" s="156"/>
    </row>
    <row r="532" spans="15:25" ht="12.75">
      <c r="O532" s="156"/>
      <c r="P532" s="156"/>
      <c r="Q532" s="156"/>
      <c r="R532" s="156"/>
      <c r="S532" s="156"/>
      <c r="T532" s="156"/>
      <c r="U532" s="156"/>
      <c r="V532" s="156"/>
      <c r="W532" s="156"/>
      <c r="X532" s="156"/>
      <c r="Y532" s="156"/>
    </row>
    <row r="533" spans="15:25" ht="12.75">
      <c r="O533" s="156"/>
      <c r="P533" s="156"/>
      <c r="Q533" s="156"/>
      <c r="R533" s="156"/>
      <c r="S533" s="156"/>
      <c r="T533" s="156"/>
      <c r="U533" s="156"/>
      <c r="V533" s="156"/>
      <c r="W533" s="156"/>
      <c r="X533" s="156"/>
      <c r="Y533" s="156"/>
    </row>
    <row r="534" spans="15:25" ht="12.75">
      <c r="O534" s="156"/>
      <c r="P534" s="156"/>
      <c r="Q534" s="156"/>
      <c r="R534" s="156"/>
      <c r="S534" s="156"/>
      <c r="T534" s="156"/>
      <c r="U534" s="156"/>
      <c r="V534" s="156"/>
      <c r="W534" s="156"/>
      <c r="X534" s="156"/>
      <c r="Y534" s="156"/>
    </row>
    <row r="535" spans="15:25" ht="12.75">
      <c r="O535" s="156"/>
      <c r="P535" s="156"/>
      <c r="Q535" s="156"/>
      <c r="R535" s="156"/>
      <c r="S535" s="156"/>
      <c r="T535" s="156"/>
      <c r="U535" s="156"/>
      <c r="V535" s="156"/>
      <c r="W535" s="156"/>
      <c r="X535" s="156"/>
      <c r="Y535" s="156"/>
    </row>
    <row r="536" spans="15:25" ht="12.75">
      <c r="O536" s="156"/>
      <c r="P536" s="156"/>
      <c r="Q536" s="156"/>
      <c r="R536" s="156"/>
      <c r="S536" s="156"/>
      <c r="T536" s="156"/>
      <c r="U536" s="156"/>
      <c r="V536" s="156"/>
      <c r="W536" s="156"/>
      <c r="X536" s="156"/>
      <c r="Y536" s="156"/>
    </row>
    <row r="537" spans="15:25" ht="12.75">
      <c r="O537" s="156"/>
      <c r="P537" s="156"/>
      <c r="Q537" s="156"/>
      <c r="R537" s="156"/>
      <c r="S537" s="156"/>
      <c r="T537" s="156"/>
      <c r="U537" s="156"/>
      <c r="V537" s="156"/>
      <c r="W537" s="156"/>
      <c r="X537" s="156"/>
      <c r="Y537" s="156"/>
    </row>
    <row r="538" spans="15:25" ht="12.75">
      <c r="O538" s="156"/>
      <c r="P538" s="156"/>
      <c r="Q538" s="156"/>
      <c r="R538" s="156"/>
      <c r="S538" s="156"/>
      <c r="T538" s="156"/>
      <c r="U538" s="156"/>
      <c r="V538" s="156"/>
      <c r="W538" s="156"/>
      <c r="X538" s="156"/>
      <c r="Y538" s="156"/>
    </row>
    <row r="539" spans="15:25" ht="12.75">
      <c r="O539" s="156"/>
      <c r="P539" s="156"/>
      <c r="Q539" s="156"/>
      <c r="R539" s="156"/>
      <c r="S539" s="156"/>
      <c r="T539" s="156"/>
      <c r="U539" s="156"/>
      <c r="V539" s="156"/>
      <c r="W539" s="156"/>
      <c r="X539" s="156"/>
      <c r="Y539" s="156"/>
    </row>
    <row r="540" spans="15:25" ht="12.75">
      <c r="O540" s="156"/>
      <c r="P540" s="156"/>
      <c r="Q540" s="156"/>
      <c r="R540" s="156"/>
      <c r="S540" s="156"/>
      <c r="T540" s="156"/>
      <c r="U540" s="156"/>
      <c r="V540" s="156"/>
      <c r="W540" s="156"/>
      <c r="X540" s="156"/>
      <c r="Y540" s="156"/>
    </row>
    <row r="541" spans="15:25" ht="12.75">
      <c r="O541" s="156"/>
      <c r="P541" s="156"/>
      <c r="Q541" s="156"/>
      <c r="R541" s="156"/>
      <c r="S541" s="156"/>
      <c r="T541" s="156"/>
      <c r="U541" s="156"/>
      <c r="V541" s="156"/>
      <c r="W541" s="156"/>
      <c r="X541" s="156"/>
      <c r="Y541" s="156"/>
    </row>
    <row r="542" spans="15:25" ht="12.75">
      <c r="O542" s="156"/>
      <c r="P542" s="156"/>
      <c r="Q542" s="156"/>
      <c r="R542" s="156"/>
      <c r="S542" s="156"/>
      <c r="T542" s="156"/>
      <c r="U542" s="156"/>
      <c r="V542" s="156"/>
      <c r="W542" s="156"/>
      <c r="X542" s="156"/>
      <c r="Y542" s="156"/>
    </row>
    <row r="543" spans="15:25" ht="12.75">
      <c r="O543" s="156"/>
      <c r="P543" s="156"/>
      <c r="Q543" s="156"/>
      <c r="R543" s="156"/>
      <c r="S543" s="156"/>
      <c r="T543" s="156"/>
      <c r="U543" s="156"/>
      <c r="V543" s="156"/>
      <c r="W543" s="156"/>
      <c r="X543" s="156"/>
      <c r="Y543" s="156"/>
    </row>
    <row r="544" spans="15:25" ht="12.75">
      <c r="O544" s="156"/>
      <c r="P544" s="156"/>
      <c r="Q544" s="156"/>
      <c r="R544" s="156"/>
      <c r="S544" s="156"/>
      <c r="T544" s="156"/>
      <c r="U544" s="156"/>
      <c r="V544" s="156"/>
      <c r="W544" s="156"/>
      <c r="X544" s="156"/>
      <c r="Y544" s="156"/>
    </row>
    <row r="545" spans="15:25" ht="12.75">
      <c r="O545" s="156"/>
      <c r="P545" s="156"/>
      <c r="Q545" s="156"/>
      <c r="R545" s="156"/>
      <c r="S545" s="156"/>
      <c r="T545" s="156"/>
      <c r="U545" s="156"/>
      <c r="V545" s="156"/>
      <c r="W545" s="156"/>
      <c r="X545" s="156"/>
      <c r="Y545" s="156"/>
    </row>
    <row r="546" spans="15:25" ht="12.75">
      <c r="O546" s="156"/>
      <c r="P546" s="156"/>
      <c r="Q546" s="156"/>
      <c r="R546" s="156"/>
      <c r="S546" s="156"/>
      <c r="T546" s="156"/>
      <c r="U546" s="156"/>
      <c r="V546" s="156"/>
      <c r="W546" s="156"/>
      <c r="X546" s="156"/>
      <c r="Y546" s="156"/>
    </row>
    <row r="547" spans="15:25" ht="12.75">
      <c r="O547" s="156"/>
      <c r="P547" s="156"/>
      <c r="Q547" s="156"/>
      <c r="R547" s="156"/>
      <c r="S547" s="156"/>
      <c r="T547" s="156"/>
      <c r="U547" s="156"/>
      <c r="V547" s="156"/>
      <c r="W547" s="156"/>
      <c r="X547" s="156"/>
      <c r="Y547" s="156"/>
    </row>
    <row r="548" spans="15:25" ht="12.75">
      <c r="O548" s="156"/>
      <c r="P548" s="156"/>
      <c r="Q548" s="156"/>
      <c r="R548" s="156"/>
      <c r="S548" s="156"/>
      <c r="T548" s="156"/>
      <c r="U548" s="156"/>
      <c r="V548" s="156"/>
      <c r="W548" s="156"/>
      <c r="X548" s="156"/>
      <c r="Y548" s="156"/>
    </row>
    <row r="549" spans="15:25" ht="12.75">
      <c r="O549" s="156"/>
      <c r="P549" s="156"/>
      <c r="Q549" s="156"/>
      <c r="R549" s="156"/>
      <c r="S549" s="156"/>
      <c r="T549" s="156"/>
      <c r="U549" s="156"/>
      <c r="V549" s="156"/>
      <c r="W549" s="156"/>
      <c r="X549" s="156"/>
      <c r="Y549" s="156"/>
    </row>
    <row r="550" spans="15:25" ht="12.75">
      <c r="O550" s="156"/>
      <c r="P550" s="156"/>
      <c r="Q550" s="156"/>
      <c r="R550" s="156"/>
      <c r="S550" s="156"/>
      <c r="T550" s="156"/>
      <c r="U550" s="156"/>
      <c r="V550" s="156"/>
      <c r="W550" s="156"/>
      <c r="X550" s="156"/>
      <c r="Y550" s="156"/>
    </row>
    <row r="551" spans="15:25" ht="12.75">
      <c r="O551" s="156"/>
      <c r="P551" s="156"/>
      <c r="Q551" s="156"/>
      <c r="R551" s="156"/>
      <c r="S551" s="156"/>
      <c r="T551" s="156"/>
      <c r="U551" s="156"/>
      <c r="V551" s="156"/>
      <c r="W551" s="156"/>
      <c r="X551" s="156"/>
      <c r="Y551" s="156"/>
    </row>
    <row r="552" spans="15:25" ht="12.75">
      <c r="O552" s="156"/>
      <c r="P552" s="156"/>
      <c r="Q552" s="156"/>
      <c r="R552" s="156"/>
      <c r="S552" s="156"/>
      <c r="T552" s="156"/>
      <c r="U552" s="156"/>
      <c r="V552" s="156"/>
      <c r="W552" s="156"/>
      <c r="X552" s="156"/>
      <c r="Y552" s="156"/>
    </row>
    <row r="553" spans="15:25" ht="12.75">
      <c r="O553" s="156"/>
      <c r="P553" s="156"/>
      <c r="Q553" s="156"/>
      <c r="R553" s="156"/>
      <c r="S553" s="156"/>
      <c r="T553" s="156"/>
      <c r="U553" s="156"/>
      <c r="V553" s="156"/>
      <c r="W553" s="156"/>
      <c r="X553" s="156"/>
      <c r="Y553" s="156"/>
    </row>
    <row r="554" spans="15:25" ht="12.75">
      <c r="O554" s="156"/>
      <c r="P554" s="156"/>
      <c r="Q554" s="156"/>
      <c r="R554" s="156"/>
      <c r="S554" s="156"/>
      <c r="T554" s="156"/>
      <c r="U554" s="156"/>
      <c r="V554" s="156"/>
      <c r="W554" s="156"/>
      <c r="X554" s="156"/>
      <c r="Y554" s="156"/>
    </row>
    <row r="555" spans="15:25" ht="12.75">
      <c r="O555" s="156"/>
      <c r="P555" s="156"/>
      <c r="Q555" s="156"/>
      <c r="R555" s="156"/>
      <c r="S555" s="156"/>
      <c r="T555" s="156"/>
      <c r="U555" s="156"/>
      <c r="V555" s="156"/>
      <c r="W555" s="156"/>
      <c r="X555" s="156"/>
      <c r="Y555" s="156"/>
    </row>
    <row r="556" spans="15:25" ht="12.75">
      <c r="O556" s="156"/>
      <c r="P556" s="156"/>
      <c r="Q556" s="156"/>
      <c r="R556" s="156"/>
      <c r="S556" s="156"/>
      <c r="T556" s="156"/>
      <c r="U556" s="156"/>
      <c r="V556" s="156"/>
      <c r="W556" s="156"/>
      <c r="X556" s="156"/>
      <c r="Y556" s="156"/>
    </row>
    <row r="557" spans="15:25" ht="12.75">
      <c r="O557" s="156"/>
      <c r="P557" s="156"/>
      <c r="Q557" s="156"/>
      <c r="R557" s="156"/>
      <c r="S557" s="156"/>
      <c r="T557" s="156"/>
      <c r="U557" s="156"/>
      <c r="V557" s="156"/>
      <c r="W557" s="156"/>
      <c r="X557" s="156"/>
      <c r="Y557" s="156"/>
    </row>
    <row r="558" spans="15:25" ht="12.75">
      <c r="O558" s="156"/>
      <c r="P558" s="156"/>
      <c r="Q558" s="156"/>
      <c r="R558" s="156"/>
      <c r="S558" s="156"/>
      <c r="T558" s="156"/>
      <c r="U558" s="156"/>
      <c r="V558" s="156"/>
      <c r="W558" s="156"/>
      <c r="X558" s="156"/>
      <c r="Y558" s="156"/>
    </row>
    <row r="559" spans="15:25" ht="12.75">
      <c r="O559" s="156"/>
      <c r="P559" s="156"/>
      <c r="Q559" s="156"/>
      <c r="R559" s="156"/>
      <c r="S559" s="156"/>
      <c r="T559" s="156"/>
      <c r="U559" s="156"/>
      <c r="V559" s="156"/>
      <c r="W559" s="156"/>
      <c r="X559" s="156"/>
      <c r="Y559" s="156"/>
    </row>
    <row r="560" spans="15:25" ht="12.75">
      <c r="O560" s="156"/>
      <c r="P560" s="156"/>
      <c r="Q560" s="156"/>
      <c r="R560" s="156"/>
      <c r="S560" s="156"/>
      <c r="T560" s="156"/>
      <c r="U560" s="156"/>
      <c r="V560" s="156"/>
      <c r="W560" s="156"/>
      <c r="X560" s="156"/>
      <c r="Y560" s="156"/>
    </row>
    <row r="561" spans="15:25" ht="12.75">
      <c r="O561" s="156"/>
      <c r="P561" s="156"/>
      <c r="Q561" s="156"/>
      <c r="R561" s="156"/>
      <c r="S561" s="156"/>
      <c r="T561" s="156"/>
      <c r="U561" s="156"/>
      <c r="V561" s="156"/>
      <c r="W561" s="156"/>
      <c r="X561" s="156"/>
      <c r="Y561" s="156"/>
    </row>
    <row r="562" spans="15:25" ht="12.75">
      <c r="O562" s="156"/>
      <c r="P562" s="156"/>
      <c r="Q562" s="156"/>
      <c r="R562" s="156"/>
      <c r="S562" s="156"/>
      <c r="T562" s="156"/>
      <c r="U562" s="156"/>
      <c r="V562" s="156"/>
      <c r="W562" s="156"/>
      <c r="X562" s="156"/>
      <c r="Y562" s="156"/>
    </row>
    <row r="563" spans="15:25" ht="12.75">
      <c r="O563" s="156"/>
      <c r="P563" s="156"/>
      <c r="Q563" s="156"/>
      <c r="R563" s="156"/>
      <c r="S563" s="156"/>
      <c r="T563" s="156"/>
      <c r="U563" s="156"/>
      <c r="V563" s="156"/>
      <c r="W563" s="156"/>
      <c r="X563" s="156"/>
      <c r="Y563" s="156"/>
    </row>
    <row r="564" spans="15:25" ht="12.75">
      <c r="O564" s="156"/>
      <c r="P564" s="156"/>
      <c r="Q564" s="156"/>
      <c r="R564" s="156"/>
      <c r="S564" s="156"/>
      <c r="T564" s="156"/>
      <c r="U564" s="156"/>
      <c r="V564" s="156"/>
      <c r="W564" s="156"/>
      <c r="X564" s="156"/>
      <c r="Y564" s="156"/>
    </row>
    <row r="565" spans="15:25" ht="12.75">
      <c r="O565" s="156"/>
      <c r="P565" s="156"/>
      <c r="Q565" s="156"/>
      <c r="R565" s="156"/>
      <c r="S565" s="156"/>
      <c r="T565" s="156"/>
      <c r="U565" s="156"/>
      <c r="V565" s="156"/>
      <c r="W565" s="156"/>
      <c r="X565" s="156"/>
      <c r="Y565" s="156"/>
    </row>
    <row r="566" spans="15:25" ht="12.75">
      <c r="O566" s="156"/>
      <c r="P566" s="156"/>
      <c r="Q566" s="156"/>
      <c r="R566" s="156"/>
      <c r="S566" s="156"/>
      <c r="T566" s="156"/>
      <c r="U566" s="156"/>
      <c r="V566" s="156"/>
      <c r="W566" s="156"/>
      <c r="X566" s="156"/>
      <c r="Y566" s="156"/>
    </row>
    <row r="567" spans="15:25" ht="12.75">
      <c r="O567" s="156"/>
      <c r="P567" s="156"/>
      <c r="Q567" s="156"/>
      <c r="R567" s="156"/>
      <c r="S567" s="156"/>
      <c r="T567" s="156"/>
      <c r="U567" s="156"/>
      <c r="V567" s="156"/>
      <c r="W567" s="156"/>
      <c r="X567" s="156"/>
      <c r="Y567" s="156"/>
    </row>
    <row r="568" spans="15:25" ht="12.75">
      <c r="O568" s="156"/>
      <c r="P568" s="156"/>
      <c r="Q568" s="156"/>
      <c r="R568" s="156"/>
      <c r="S568" s="156"/>
      <c r="T568" s="156"/>
      <c r="U568" s="156"/>
      <c r="V568" s="156"/>
      <c r="W568" s="156"/>
      <c r="X568" s="156"/>
      <c r="Y568" s="156"/>
    </row>
    <row r="569" spans="15:25" ht="12.75">
      <c r="O569" s="156"/>
      <c r="P569" s="156"/>
      <c r="Q569" s="156"/>
      <c r="R569" s="156"/>
      <c r="S569" s="156"/>
      <c r="T569" s="156"/>
      <c r="U569" s="156"/>
      <c r="V569" s="156"/>
      <c r="W569" s="156"/>
      <c r="X569" s="156"/>
      <c r="Y569" s="156"/>
    </row>
    <row r="570" spans="15:25" ht="12.75">
      <c r="O570" s="156"/>
      <c r="P570" s="156"/>
      <c r="Q570" s="156"/>
      <c r="R570" s="156"/>
      <c r="S570" s="156"/>
      <c r="T570" s="156"/>
      <c r="U570" s="156"/>
      <c r="V570" s="156"/>
      <c r="W570" s="156"/>
      <c r="X570" s="156"/>
      <c r="Y570" s="156"/>
    </row>
    <row r="571" spans="15:25" ht="12.75">
      <c r="O571" s="156"/>
      <c r="P571" s="156"/>
      <c r="Q571" s="156"/>
      <c r="R571" s="156"/>
      <c r="S571" s="156"/>
      <c r="T571" s="156"/>
      <c r="U571" s="156"/>
      <c r="V571" s="156"/>
      <c r="W571" s="156"/>
      <c r="X571" s="156"/>
      <c r="Y571" s="156"/>
    </row>
  </sheetData>
  <mergeCells count="3">
    <mergeCell ref="H22:K22"/>
    <mergeCell ref="H23:K23"/>
    <mergeCell ref="A1:D1"/>
  </mergeCells>
  <printOptions horizontalCentered="1" verticalCentered="1"/>
  <pageMargins left="0.5511811023622047" right="0.5511811023622047" top="1.3779527559055118" bottom="1.3779527559055118" header="0.4330708661417323" footer="0.4330708661417323"/>
  <pageSetup horizontalDpi="300" verticalDpi="300" orientation="portrait" paperSize="9" r:id="rId1"/>
  <headerFooter alignWithMargins="0">
    <oddHeader>&amp;C&amp;"Times New Roman,Bold Italic"&amp;11DRAFT SURVEY No2
&amp;T</oddHeader>
    <oddFooter>&amp;C&amp;"Times New Roman,Regular"&amp;11LOADER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Y571"/>
  <sheetViews>
    <sheetView zoomScale="75" zoomScaleNormal="75" workbookViewId="0" topLeftCell="A1">
      <selection activeCell="A1" sqref="A1:D1"/>
    </sheetView>
  </sheetViews>
  <sheetFormatPr defaultColWidth="9.33203125" defaultRowHeight="12.75"/>
  <cols>
    <col min="1" max="1" width="55.5" style="153" customWidth="1"/>
    <col min="2" max="2" width="6.83203125" style="153" customWidth="1"/>
    <col min="3" max="3" width="19.66015625" style="153" customWidth="1"/>
    <col min="4" max="4" width="19.83203125" style="153" customWidth="1"/>
    <col min="5" max="5" width="11.33203125" style="153" customWidth="1"/>
    <col min="6" max="6" width="12" style="153" bestFit="1" customWidth="1"/>
    <col min="7" max="7" width="10.33203125" style="153" customWidth="1"/>
    <col min="8" max="8" width="10.16015625" style="153" customWidth="1"/>
    <col min="9" max="9" width="12.33203125" style="153" customWidth="1"/>
    <col min="10" max="10" width="12.5" style="153" customWidth="1"/>
    <col min="11" max="11" width="9.5" style="153" customWidth="1"/>
    <col min="12" max="12" width="9.83203125" style="153" customWidth="1"/>
    <col min="13" max="13" width="9.5" style="153" customWidth="1"/>
    <col min="14" max="14" width="8.66015625" style="153" customWidth="1"/>
    <col min="15" max="16384" width="10.66015625" style="154" customWidth="1"/>
  </cols>
  <sheetData>
    <row r="1" spans="1:25" ht="15.75" customHeight="1">
      <c r="A1" s="279" t="s">
        <v>342</v>
      </c>
      <c r="B1" s="279"/>
      <c r="C1" s="279"/>
      <c r="D1" s="279"/>
      <c r="O1" s="156"/>
      <c r="P1" s="156"/>
      <c r="Q1" s="156"/>
      <c r="R1" s="156"/>
      <c r="S1" s="156"/>
      <c r="T1" s="156"/>
      <c r="U1" s="156"/>
      <c r="V1" s="156"/>
      <c r="W1" s="156"/>
      <c r="X1" s="156"/>
      <c r="Y1" s="156"/>
    </row>
    <row r="2" spans="5:25" ht="15.75" customHeight="1">
      <c r="E2" s="154"/>
      <c r="I2" s="155" t="s">
        <v>264</v>
      </c>
      <c r="L2" s="155" t="s">
        <v>265</v>
      </c>
      <c r="O2" s="156"/>
      <c r="P2" s="156"/>
      <c r="Q2" s="156"/>
      <c r="R2" s="156"/>
      <c r="S2" s="156"/>
      <c r="T2" s="156"/>
      <c r="U2" s="156"/>
      <c r="V2" s="156"/>
      <c r="W2" s="156"/>
      <c r="X2" s="156"/>
      <c r="Y2" s="156"/>
    </row>
    <row r="3" spans="3:25" ht="15.75" customHeight="1" thickBot="1">
      <c r="C3" s="157" t="s">
        <v>266</v>
      </c>
      <c r="D3" s="157" t="s">
        <v>267</v>
      </c>
      <c r="E3" s="154"/>
      <c r="F3" s="158" t="s">
        <v>266</v>
      </c>
      <c r="G3" s="158" t="s">
        <v>267</v>
      </c>
      <c r="I3" s="155" t="s">
        <v>268</v>
      </c>
      <c r="L3" s="155" t="s">
        <v>269</v>
      </c>
      <c r="O3" s="156"/>
      <c r="P3" s="156"/>
      <c r="Q3" s="156"/>
      <c r="R3" s="156"/>
      <c r="S3" s="156"/>
      <c r="T3" s="156"/>
      <c r="U3" s="156"/>
      <c r="V3" s="156"/>
      <c r="W3" s="156"/>
      <c r="X3" s="156"/>
      <c r="Y3" s="156"/>
    </row>
    <row r="4" spans="1:25" ht="15.75" customHeight="1">
      <c r="A4" s="159" t="s">
        <v>270</v>
      </c>
      <c r="B4" s="160" t="s">
        <v>271</v>
      </c>
      <c r="C4" s="161">
        <f>SUM(F4:F5)/2</f>
        <v>8.2</v>
      </c>
      <c r="D4" s="161">
        <f>SUM(G4:G5)/2</f>
        <v>4.72</v>
      </c>
      <c r="E4" s="162" t="s">
        <v>272</v>
      </c>
      <c r="F4" s="163">
        <v>8.2</v>
      </c>
      <c r="G4" s="163">
        <v>4.72</v>
      </c>
      <c r="I4" s="153" t="s">
        <v>273</v>
      </c>
      <c r="J4" s="153" t="s">
        <v>274</v>
      </c>
      <c r="M4" s="153" t="s">
        <v>273</v>
      </c>
      <c r="N4" s="153" t="s">
        <v>274</v>
      </c>
      <c r="O4" s="156"/>
      <c r="P4" s="156"/>
      <c r="Q4" s="156"/>
      <c r="R4" s="156"/>
      <c r="S4" s="156"/>
      <c r="T4" s="156"/>
      <c r="U4" s="156"/>
      <c r="V4" s="156"/>
      <c r="W4" s="156"/>
      <c r="X4" s="156"/>
      <c r="Y4" s="156"/>
    </row>
    <row r="5" spans="1:25" ht="15.75" customHeight="1">
      <c r="A5" s="159" t="s">
        <v>275</v>
      </c>
      <c r="B5" s="160" t="s">
        <v>276</v>
      </c>
      <c r="C5" s="164">
        <f>(I5/I6)*I7</f>
        <v>0</v>
      </c>
      <c r="D5" s="164">
        <f>+J5/J6*J7</f>
        <v>0</v>
      </c>
      <c r="E5" s="162" t="s">
        <v>277</v>
      </c>
      <c r="F5" s="163">
        <v>8.2</v>
      </c>
      <c r="G5" s="163">
        <v>4.72</v>
      </c>
      <c r="H5" s="165" t="s">
        <v>278</v>
      </c>
      <c r="I5" s="166">
        <v>0.8</v>
      </c>
      <c r="J5" s="166">
        <v>0</v>
      </c>
      <c r="L5" s="165" t="s">
        <v>279</v>
      </c>
      <c r="M5" s="166">
        <v>0</v>
      </c>
      <c r="N5" s="166">
        <v>0</v>
      </c>
      <c r="O5" s="156"/>
      <c r="P5" s="156"/>
      <c r="Q5" s="156"/>
      <c r="R5" s="156"/>
      <c r="S5" s="156"/>
      <c r="T5" s="156"/>
      <c r="U5" s="156"/>
      <c r="V5" s="156"/>
      <c r="W5" s="156"/>
      <c r="X5" s="156"/>
      <c r="Y5" s="156"/>
    </row>
    <row r="6" spans="1:25" ht="15.75" customHeight="1">
      <c r="A6" s="159" t="s">
        <v>280</v>
      </c>
      <c r="B6" s="160" t="s">
        <v>281</v>
      </c>
      <c r="C6" s="164">
        <f>C4-C5</f>
        <v>8.2</v>
      </c>
      <c r="D6" s="164">
        <f>+D4-D5</f>
        <v>4.72</v>
      </c>
      <c r="F6" s="167"/>
      <c r="G6" s="167"/>
      <c r="H6" s="165" t="s">
        <v>282</v>
      </c>
      <c r="I6" s="166">
        <v>130.8</v>
      </c>
      <c r="J6" s="166">
        <v>130.8</v>
      </c>
      <c r="L6" s="165" t="s">
        <v>282</v>
      </c>
      <c r="M6" s="166">
        <v>130.8</v>
      </c>
      <c r="N6" s="166">
        <v>130.8</v>
      </c>
      <c r="O6" s="156"/>
      <c r="P6" s="156"/>
      <c r="Q6" s="156"/>
      <c r="R6" s="156"/>
      <c r="S6" s="156"/>
      <c r="T6" s="156"/>
      <c r="U6" s="156"/>
      <c r="V6" s="156"/>
      <c r="W6" s="156"/>
      <c r="X6" s="156"/>
      <c r="Y6" s="156"/>
    </row>
    <row r="7" spans="1:25" ht="15.75" customHeight="1">
      <c r="A7" s="159" t="s">
        <v>283</v>
      </c>
      <c r="B7" s="160" t="s">
        <v>284</v>
      </c>
      <c r="C7" s="161">
        <f>SUM(F7:F8)/2</f>
        <v>8.2</v>
      </c>
      <c r="D7" s="161">
        <f>SUM(G7:G8)/2</f>
        <v>6.32</v>
      </c>
      <c r="E7" s="162" t="s">
        <v>285</v>
      </c>
      <c r="F7" s="163">
        <v>8.2</v>
      </c>
      <c r="G7" s="163">
        <v>6.32</v>
      </c>
      <c r="H7" s="165" t="s">
        <v>286</v>
      </c>
      <c r="I7" s="166">
        <f>SUM(C7-C4)</f>
        <v>0</v>
      </c>
      <c r="J7" s="166">
        <f>SUM(D7-D4)</f>
        <v>1.6000000000000005</v>
      </c>
      <c r="L7" s="165" t="s">
        <v>286</v>
      </c>
      <c r="M7" s="166">
        <f>+I7</f>
        <v>0</v>
      </c>
      <c r="N7" s="166">
        <f>+J7</f>
        <v>1.6000000000000005</v>
      </c>
      <c r="O7" s="156"/>
      <c r="P7" s="156"/>
      <c r="Q7" s="156"/>
      <c r="R7" s="156"/>
      <c r="S7" s="156"/>
      <c r="T7" s="156"/>
      <c r="U7" s="156"/>
      <c r="V7" s="156"/>
      <c r="W7" s="156"/>
      <c r="X7" s="156"/>
      <c r="Y7" s="156"/>
    </row>
    <row r="8" spans="1:25" ht="15.75" customHeight="1">
      <c r="A8" s="159" t="s">
        <v>287</v>
      </c>
      <c r="B8" s="160" t="s">
        <v>288</v>
      </c>
      <c r="C8" s="164">
        <f>+M5/M6*M7</f>
        <v>0</v>
      </c>
      <c r="D8" s="164">
        <f>+N5/N6*N7</f>
        <v>0</v>
      </c>
      <c r="E8" s="162" t="s">
        <v>289</v>
      </c>
      <c r="F8" s="163">
        <v>8.2</v>
      </c>
      <c r="G8" s="163">
        <v>6.32</v>
      </c>
      <c r="H8" s="165" t="s">
        <v>290</v>
      </c>
      <c r="I8" s="166">
        <f>SUM(E10-E9)</f>
        <v>0</v>
      </c>
      <c r="J8" s="166">
        <f>F10-F9</f>
        <v>1.6000000000000005</v>
      </c>
      <c r="O8" s="156"/>
      <c r="P8" s="156"/>
      <c r="Q8" s="156"/>
      <c r="R8" s="156"/>
      <c r="S8" s="156"/>
      <c r="T8" s="156"/>
      <c r="U8" s="156"/>
      <c r="V8" s="156"/>
      <c r="W8" s="156"/>
      <c r="X8" s="156"/>
      <c r="Y8" s="156"/>
    </row>
    <row r="9" spans="1:25" ht="15.75" customHeight="1">
      <c r="A9" s="159" t="s">
        <v>291</v>
      </c>
      <c r="B9" s="160" t="s">
        <v>292</v>
      </c>
      <c r="C9" s="164">
        <f>+C7+C8</f>
        <v>8.2</v>
      </c>
      <c r="D9" s="164">
        <f>+D7+D8</f>
        <v>6.32</v>
      </c>
      <c r="E9" s="166">
        <f>C6</f>
        <v>8.2</v>
      </c>
      <c r="F9" s="166">
        <f>D6</f>
        <v>4.72</v>
      </c>
      <c r="G9" s="166"/>
      <c r="O9" s="156"/>
      <c r="P9" s="156"/>
      <c r="Q9" s="156"/>
      <c r="R9" s="156"/>
      <c r="S9" s="156"/>
      <c r="T9" s="156"/>
      <c r="U9" s="156"/>
      <c r="V9" s="156"/>
      <c r="W9" s="156"/>
      <c r="X9" s="156"/>
      <c r="Y9" s="156"/>
    </row>
    <row r="10" spans="1:25" ht="15.75" customHeight="1">
      <c r="A10" s="159" t="s">
        <v>293</v>
      </c>
      <c r="B10" s="160" t="s">
        <v>294</v>
      </c>
      <c r="C10" s="164">
        <f>+SUM(C6+C9)/2</f>
        <v>8.2</v>
      </c>
      <c r="D10" s="164">
        <f>+SUM(D6+D9)/2</f>
        <v>5.52</v>
      </c>
      <c r="E10" s="166">
        <f>C9</f>
        <v>8.2</v>
      </c>
      <c r="F10" s="166">
        <f>D9</f>
        <v>6.32</v>
      </c>
      <c r="G10" s="166"/>
      <c r="H10" s="165"/>
      <c r="K10" s="153" t="s">
        <v>295</v>
      </c>
      <c r="O10" s="156"/>
      <c r="P10" s="156"/>
      <c r="Q10" s="156"/>
      <c r="R10" s="156"/>
      <c r="S10" s="156"/>
      <c r="T10" s="156"/>
      <c r="U10" s="156"/>
      <c r="V10" s="156"/>
      <c r="W10" s="156"/>
      <c r="X10" s="156"/>
      <c r="Y10" s="156"/>
    </row>
    <row r="11" spans="1:25" ht="15.75" customHeight="1">
      <c r="A11" s="159" t="s">
        <v>296</v>
      </c>
      <c r="B11" s="160"/>
      <c r="C11" s="181">
        <v>8.18</v>
      </c>
      <c r="D11" s="181">
        <v>5.53</v>
      </c>
      <c r="E11" s="153">
        <f>(E9+E10)/2</f>
        <v>8.2</v>
      </c>
      <c r="I11" s="153" t="s">
        <v>297</v>
      </c>
      <c r="O11" s="156"/>
      <c r="P11" s="156"/>
      <c r="Q11" s="156"/>
      <c r="R11" s="156"/>
      <c r="S11" s="156"/>
      <c r="T11" s="156"/>
      <c r="U11" s="156"/>
      <c r="V11" s="156"/>
      <c r="W11" s="156"/>
      <c r="X11" s="156"/>
      <c r="Y11" s="156"/>
    </row>
    <row r="12" spans="1:25" ht="15.75" customHeight="1">
      <c r="A12" s="159" t="s">
        <v>298</v>
      </c>
      <c r="B12" s="160"/>
      <c r="C12" s="181">
        <v>8.18</v>
      </c>
      <c r="D12" s="181">
        <v>5.53</v>
      </c>
      <c r="I12" s="153" t="s">
        <v>299</v>
      </c>
      <c r="O12" s="156"/>
      <c r="P12" s="156"/>
      <c r="Q12" s="156"/>
      <c r="R12" s="156"/>
      <c r="S12" s="156"/>
      <c r="T12" s="156"/>
      <c r="U12" s="156"/>
      <c r="V12" s="156"/>
      <c r="W12" s="156"/>
      <c r="X12" s="156"/>
      <c r="Y12" s="156"/>
    </row>
    <row r="13" spans="1:25" ht="15.75" customHeight="1">
      <c r="A13" s="159" t="s">
        <v>300</v>
      </c>
      <c r="B13" s="159"/>
      <c r="C13" s="164">
        <f>+SUM(C11:C12)/2</f>
        <v>8.18</v>
      </c>
      <c r="D13" s="164">
        <f>+SUM(D11+D12)/2</f>
        <v>5.53</v>
      </c>
      <c r="I13" s="153" t="s">
        <v>301</v>
      </c>
      <c r="J13" s="153" t="s">
        <v>274</v>
      </c>
      <c r="M13" s="153" t="s">
        <v>273</v>
      </c>
      <c r="N13" s="153" t="s">
        <v>274</v>
      </c>
      <c r="O13" s="156"/>
      <c r="P13" s="156"/>
      <c r="Q13" s="156"/>
      <c r="R13" s="156"/>
      <c r="S13" s="156"/>
      <c r="T13" s="156"/>
      <c r="U13" s="156"/>
      <c r="V13" s="156"/>
      <c r="W13" s="156"/>
      <c r="X13" s="156"/>
      <c r="Y13" s="156"/>
    </row>
    <row r="14" spans="1:25" ht="15.75" customHeight="1">
      <c r="A14" s="159" t="s">
        <v>302</v>
      </c>
      <c r="B14" s="160" t="s">
        <v>303</v>
      </c>
      <c r="C14" s="164">
        <f>+SUM(C10+C13)/2</f>
        <v>8.19</v>
      </c>
      <c r="D14" s="164">
        <f>+SUM(D10+D13)/2</f>
        <v>5.525</v>
      </c>
      <c r="H14" s="169" t="s">
        <v>304</v>
      </c>
      <c r="I14" s="170">
        <v>24.5</v>
      </c>
      <c r="J14" s="170">
        <v>24</v>
      </c>
      <c r="L14" s="165" t="s">
        <v>305</v>
      </c>
      <c r="M14" s="166">
        <v>50</v>
      </c>
      <c r="N14" s="166">
        <v>50</v>
      </c>
      <c r="O14" s="156"/>
      <c r="P14" s="156"/>
      <c r="Q14" s="156"/>
      <c r="R14" s="156"/>
      <c r="S14" s="156"/>
      <c r="T14" s="156"/>
      <c r="U14" s="156"/>
      <c r="V14" s="156"/>
      <c r="W14" s="156"/>
      <c r="X14" s="156"/>
      <c r="Y14" s="156"/>
    </row>
    <row r="15" spans="1:25" ht="15.75" customHeight="1" thickBot="1">
      <c r="A15" s="159" t="s">
        <v>306</v>
      </c>
      <c r="B15" s="160" t="s">
        <v>144</v>
      </c>
      <c r="C15" s="171">
        <f>+SUM(C13+C14)/2</f>
        <v>8.184999999999999</v>
      </c>
      <c r="D15" s="171">
        <f>+SUM(D13+D14)/2</f>
        <v>5.5275</v>
      </c>
      <c r="E15" s="154"/>
      <c r="H15" s="169" t="s">
        <v>307</v>
      </c>
      <c r="I15" s="170">
        <v>0.425</v>
      </c>
      <c r="J15" s="170">
        <v>-3.38</v>
      </c>
      <c r="L15" s="165" t="s">
        <v>308</v>
      </c>
      <c r="M15" s="166">
        <f>+M19-M20</f>
        <v>17.25</v>
      </c>
      <c r="N15" s="166">
        <f>+N19-N20</f>
        <v>0</v>
      </c>
      <c r="O15" s="156"/>
      <c r="P15" s="156"/>
      <c r="Q15" s="156"/>
      <c r="R15" s="156"/>
      <c r="S15" s="156"/>
      <c r="T15" s="156"/>
      <c r="U15" s="156"/>
      <c r="V15" s="156"/>
      <c r="W15" s="156"/>
      <c r="X15" s="156"/>
      <c r="Y15" s="156"/>
    </row>
    <row r="16" spans="1:25" ht="15.75" customHeight="1">
      <c r="A16" s="159" t="s">
        <v>309</v>
      </c>
      <c r="B16" s="160" t="s">
        <v>310</v>
      </c>
      <c r="C16" s="168">
        <f>E16+SUM(E18*E19)</f>
        <v>18276</v>
      </c>
      <c r="D16" s="168">
        <f>F16+SUM(F18*F19)</f>
        <v>11884</v>
      </c>
      <c r="E16" s="172">
        <f>(18264+18288)/2</f>
        <v>18276</v>
      </c>
      <c r="F16" s="163">
        <v>11884</v>
      </c>
      <c r="G16" s="163"/>
      <c r="H16" s="165" t="s">
        <v>311</v>
      </c>
      <c r="I16" s="166">
        <f>I8</f>
        <v>0</v>
      </c>
      <c r="J16" s="166">
        <f>J8</f>
        <v>1.6000000000000005</v>
      </c>
      <c r="L16" s="165" t="s">
        <v>312</v>
      </c>
      <c r="M16" s="166">
        <f>+I8*I8</f>
        <v>0</v>
      </c>
      <c r="N16" s="166">
        <f>J8*J8</f>
        <v>2.560000000000002</v>
      </c>
      <c r="O16" s="156"/>
      <c r="P16" s="156"/>
      <c r="Q16" s="156"/>
      <c r="R16" s="156"/>
      <c r="S16" s="156"/>
      <c r="T16" s="156"/>
      <c r="U16" s="156"/>
      <c r="V16" s="156"/>
      <c r="W16" s="156"/>
      <c r="X16" s="156"/>
      <c r="Y16" s="156"/>
    </row>
    <row r="17" spans="1:25" ht="15.75" customHeight="1">
      <c r="A17" s="159" t="s">
        <v>313</v>
      </c>
      <c r="B17" s="160"/>
      <c r="C17" s="164">
        <f>I8</f>
        <v>0</v>
      </c>
      <c r="D17" s="164">
        <f>J8</f>
        <v>1.6000000000000005</v>
      </c>
      <c r="E17" s="172"/>
      <c r="F17" s="163"/>
      <c r="G17" s="163"/>
      <c r="H17" s="165" t="s">
        <v>314</v>
      </c>
      <c r="I17" s="166">
        <v>100</v>
      </c>
      <c r="J17" s="166">
        <v>100</v>
      </c>
      <c r="L17" s="165" t="s">
        <v>315</v>
      </c>
      <c r="M17" s="166">
        <v>137</v>
      </c>
      <c r="N17" s="166">
        <v>137</v>
      </c>
      <c r="O17" s="156"/>
      <c r="P17" s="156"/>
      <c r="Q17" s="156"/>
      <c r="R17" s="156"/>
      <c r="S17" s="156"/>
      <c r="T17" s="156"/>
      <c r="U17" s="156"/>
      <c r="V17" s="156"/>
      <c r="W17" s="156"/>
      <c r="X17" s="156"/>
      <c r="Y17" s="156"/>
    </row>
    <row r="18" spans="1:25" ht="15.75" customHeight="1">
      <c r="A18" s="159" t="s">
        <v>316</v>
      </c>
      <c r="B18" s="160"/>
      <c r="C18" s="164">
        <f>SUM(I19+M18)</f>
        <v>0</v>
      </c>
      <c r="D18" s="164">
        <f>+SUM(J19+N18)</f>
        <v>-94.73868613138691</v>
      </c>
      <c r="E18" s="167"/>
      <c r="F18" s="167"/>
      <c r="G18" s="167"/>
      <c r="H18" s="165" t="s">
        <v>315</v>
      </c>
      <c r="I18" s="166">
        <v>137</v>
      </c>
      <c r="J18" s="166">
        <v>137</v>
      </c>
      <c r="L18" s="165" t="s">
        <v>317</v>
      </c>
      <c r="M18" s="166">
        <f>+SUM(M14*M15*M16)/M17</f>
        <v>0</v>
      </c>
      <c r="N18" s="166">
        <f>+SUM(N14*N15*N16)/N17</f>
        <v>0</v>
      </c>
      <c r="O18" s="156"/>
      <c r="P18" s="156"/>
      <c r="Q18" s="156"/>
      <c r="R18" s="156"/>
      <c r="S18" s="156"/>
      <c r="T18" s="156"/>
      <c r="U18" s="156"/>
      <c r="V18" s="156"/>
      <c r="W18" s="156"/>
      <c r="X18" s="156"/>
      <c r="Y18" s="156"/>
    </row>
    <row r="19" spans="1:25" ht="15.75" customHeight="1">
      <c r="A19" s="159" t="s">
        <v>318</v>
      </c>
      <c r="B19" s="160"/>
      <c r="C19" s="164">
        <f>+C16+C18</f>
        <v>18276</v>
      </c>
      <c r="D19" s="164">
        <f>D16+D18</f>
        <v>11789.261313868614</v>
      </c>
      <c r="E19" s="172"/>
      <c r="F19" s="163"/>
      <c r="G19" s="163"/>
      <c r="H19" s="165" t="s">
        <v>288</v>
      </c>
      <c r="I19" s="166">
        <f>SUM(I14*I15)*I16*I17/I18</f>
        <v>0</v>
      </c>
      <c r="J19" s="166">
        <f>SUM(J14*J15)*J16*J17/J18</f>
        <v>-94.73868613138691</v>
      </c>
      <c r="L19" s="169" t="s">
        <v>319</v>
      </c>
      <c r="M19" s="170">
        <v>223.1</v>
      </c>
      <c r="N19" s="170"/>
      <c r="O19" s="156"/>
      <c r="P19" s="156"/>
      <c r="Q19" s="156"/>
      <c r="R19" s="156"/>
      <c r="S19" s="156"/>
      <c r="T19" s="156"/>
      <c r="U19" s="156"/>
      <c r="V19" s="156"/>
      <c r="W19" s="156"/>
      <c r="X19" s="156"/>
      <c r="Y19" s="156"/>
    </row>
    <row r="20" spans="1:25" ht="15.75" customHeight="1">
      <c r="A20" s="159" t="s">
        <v>320</v>
      </c>
      <c r="B20" s="160" t="s">
        <v>321</v>
      </c>
      <c r="C20" s="168">
        <f>I26</f>
        <v>1.023</v>
      </c>
      <c r="D20" s="168">
        <f>J26</f>
        <v>1.025</v>
      </c>
      <c r="E20" s="172"/>
      <c r="L20" s="169" t="s">
        <v>322</v>
      </c>
      <c r="M20" s="170">
        <v>205.85</v>
      </c>
      <c r="N20" s="170"/>
      <c r="O20" s="156"/>
      <c r="P20" s="156"/>
      <c r="Q20" s="156"/>
      <c r="R20" s="156"/>
      <c r="S20" s="156"/>
      <c r="T20" s="156"/>
      <c r="U20" s="156"/>
      <c r="V20" s="156"/>
      <c r="W20" s="156"/>
      <c r="X20" s="156"/>
      <c r="Y20" s="156"/>
    </row>
    <row r="21" spans="1:25" ht="15.75" customHeight="1">
      <c r="A21" s="159" t="s">
        <v>323</v>
      </c>
      <c r="B21" s="160"/>
      <c r="C21" s="164">
        <f>SUM(I25-I26)*(I27/I28)*I29</f>
        <v>35.66048780487808</v>
      </c>
      <c r="D21" s="164">
        <f>+SUM(J25-J26)*(J27/J28)*J29</f>
        <v>0</v>
      </c>
      <c r="E21" s="154"/>
      <c r="O21" s="156"/>
      <c r="P21" s="156"/>
      <c r="Q21" s="156"/>
      <c r="R21" s="156"/>
      <c r="S21" s="156"/>
      <c r="T21" s="156"/>
      <c r="U21" s="156"/>
      <c r="V21" s="156"/>
      <c r="W21" s="156"/>
      <c r="X21" s="156"/>
      <c r="Y21" s="156"/>
    </row>
    <row r="22" spans="1:25" ht="15.75" customHeight="1">
      <c r="A22" s="159" t="s">
        <v>324</v>
      </c>
      <c r="B22" s="159"/>
      <c r="C22" s="164"/>
      <c r="D22" s="164"/>
      <c r="H22" s="278" t="s">
        <v>325</v>
      </c>
      <c r="I22" s="278"/>
      <c r="J22" s="278"/>
      <c r="K22" s="278"/>
      <c r="M22" s="153">
        <v>177.5</v>
      </c>
      <c r="O22" s="156"/>
      <c r="P22" s="156"/>
      <c r="Q22" s="156"/>
      <c r="R22" s="156"/>
      <c r="S22" s="156"/>
      <c r="T22" s="156"/>
      <c r="U22" s="156"/>
      <c r="V22" s="156"/>
      <c r="W22" s="156"/>
      <c r="X22" s="156"/>
      <c r="Y22" s="156"/>
    </row>
    <row r="23" spans="1:25" ht="15.75" customHeight="1">
      <c r="A23" s="159" t="s">
        <v>326</v>
      </c>
      <c r="B23" s="160" t="s">
        <v>327</v>
      </c>
      <c r="C23" s="164">
        <f>+C19-C21</f>
        <v>18240.33951219512</v>
      </c>
      <c r="D23" s="164">
        <f>+D19-D21</f>
        <v>11789.261313868614</v>
      </c>
      <c r="H23" s="278" t="s">
        <v>328</v>
      </c>
      <c r="I23" s="278"/>
      <c r="J23" s="278"/>
      <c r="K23" s="278"/>
      <c r="M23" s="153">
        <v>169.4</v>
      </c>
      <c r="O23" s="156"/>
      <c r="P23" s="156"/>
      <c r="Q23" s="156"/>
      <c r="R23" s="156"/>
      <c r="S23" s="156"/>
      <c r="T23" s="156"/>
      <c r="U23" s="156"/>
      <c r="V23" s="156"/>
      <c r="W23" s="156"/>
      <c r="X23" s="156"/>
      <c r="Y23" s="156"/>
    </row>
    <row r="24" spans="1:25" s="153" customFormat="1" ht="15.75" customHeight="1">
      <c r="A24" s="159" t="s">
        <v>329</v>
      </c>
      <c r="B24" s="159"/>
      <c r="C24" s="173">
        <v>4400</v>
      </c>
      <c r="D24" s="168">
        <v>4400</v>
      </c>
      <c r="I24" s="153" t="s">
        <v>301</v>
      </c>
      <c r="J24" s="153" t="s">
        <v>274</v>
      </c>
      <c r="O24" s="155"/>
      <c r="P24" s="155"/>
      <c r="Q24" s="155"/>
      <c r="R24" s="155"/>
      <c r="S24" s="155"/>
      <c r="T24" s="155"/>
      <c r="U24" s="155"/>
      <c r="V24" s="155"/>
      <c r="W24" s="155"/>
      <c r="X24" s="155"/>
      <c r="Y24" s="155"/>
    </row>
    <row r="25" spans="1:25" s="153" customFormat="1" ht="15.75" customHeight="1">
      <c r="A25" s="159" t="s">
        <v>330</v>
      </c>
      <c r="B25" s="159"/>
      <c r="C25" s="174">
        <f>C23-C24</f>
        <v>13840.339512195122</v>
      </c>
      <c r="D25" s="164">
        <f>+D23-D24</f>
        <v>7389.261313868614</v>
      </c>
      <c r="H25" s="165">
        <v>1.025</v>
      </c>
      <c r="I25" s="166">
        <v>1.025</v>
      </c>
      <c r="J25" s="166">
        <v>1.025</v>
      </c>
      <c r="O25" s="155"/>
      <c r="P25" s="155"/>
      <c r="Q25" s="155"/>
      <c r="R25" s="155"/>
      <c r="S25" s="155"/>
      <c r="T25" s="155"/>
      <c r="U25" s="155"/>
      <c r="V25" s="155"/>
      <c r="W25" s="155"/>
      <c r="X25" s="155"/>
      <c r="Y25" s="155"/>
    </row>
    <row r="26" spans="1:25" s="153" customFormat="1" ht="15.75" customHeight="1">
      <c r="A26" s="159" t="s">
        <v>331</v>
      </c>
      <c r="B26" s="159"/>
      <c r="C26" s="181">
        <v>320</v>
      </c>
      <c r="D26" s="182">
        <f>6920+320</f>
        <v>7240</v>
      </c>
      <c r="H26" s="165" t="s">
        <v>321</v>
      </c>
      <c r="I26" s="184">
        <v>1.023</v>
      </c>
      <c r="J26" s="184">
        <v>1.025</v>
      </c>
      <c r="O26" s="155"/>
      <c r="P26" s="155"/>
      <c r="Q26" s="155"/>
      <c r="R26" s="155"/>
      <c r="S26" s="155"/>
      <c r="T26" s="155"/>
      <c r="U26" s="155"/>
      <c r="V26" s="155"/>
      <c r="W26" s="155"/>
      <c r="X26" s="155"/>
      <c r="Y26" s="155"/>
    </row>
    <row r="27" spans="1:25" s="153" customFormat="1" ht="15.75" customHeight="1">
      <c r="A27" s="159" t="s">
        <v>332</v>
      </c>
      <c r="B27" s="159"/>
      <c r="C27" s="174">
        <f>C25-C26</f>
        <v>13520.339512195122</v>
      </c>
      <c r="D27" s="174">
        <f>D25-D26</f>
        <v>149.2613138686138</v>
      </c>
      <c r="H27" s="165" t="s">
        <v>333</v>
      </c>
      <c r="I27" s="166">
        <v>1000</v>
      </c>
      <c r="J27" s="166">
        <v>1000</v>
      </c>
      <c r="O27" s="155"/>
      <c r="P27" s="155"/>
      <c r="Q27" s="155"/>
      <c r="R27" s="155"/>
      <c r="S27" s="155"/>
      <c r="T27" s="155"/>
      <c r="U27" s="155"/>
      <c r="V27" s="155"/>
      <c r="W27" s="155"/>
      <c r="X27" s="155"/>
      <c r="Y27" s="155"/>
    </row>
    <row r="28" spans="1:25" s="153" customFormat="1" ht="15.75" customHeight="1" thickBot="1">
      <c r="A28" s="159" t="s">
        <v>334</v>
      </c>
      <c r="B28" s="159"/>
      <c r="C28" s="164"/>
      <c r="D28" s="174">
        <f>D25-D26-C27</f>
        <v>-13371.078198326508</v>
      </c>
      <c r="F28" s="153">
        <f>15780-15628.78</f>
        <v>151.21999999999935</v>
      </c>
      <c r="H28" s="165" t="s">
        <v>335</v>
      </c>
      <c r="I28" s="166">
        <v>1025</v>
      </c>
      <c r="J28" s="166">
        <v>1025</v>
      </c>
      <c r="O28" s="155"/>
      <c r="P28" s="155"/>
      <c r="Q28" s="155"/>
      <c r="R28" s="155"/>
      <c r="S28" s="155"/>
      <c r="T28" s="155"/>
      <c r="U28" s="155"/>
      <c r="V28" s="155"/>
      <c r="W28" s="155"/>
      <c r="X28" s="155"/>
      <c r="Y28" s="155"/>
    </row>
    <row r="29" spans="1:25" ht="15.75" customHeight="1" thickBot="1">
      <c r="A29" s="176" t="s">
        <v>336</v>
      </c>
      <c r="B29" s="177"/>
      <c r="C29" s="177"/>
      <c r="D29" s="178">
        <f>D28</f>
        <v>-13371.078198326508</v>
      </c>
      <c r="H29" s="165" t="s">
        <v>327</v>
      </c>
      <c r="I29" s="166">
        <f>+C19</f>
        <v>18276</v>
      </c>
      <c r="J29" s="166">
        <f>+D19</f>
        <v>11789.261313868614</v>
      </c>
      <c r="O29" s="156"/>
      <c r="P29" s="156"/>
      <c r="Q29" s="156"/>
      <c r="R29" s="156"/>
      <c r="S29" s="156"/>
      <c r="T29" s="156"/>
      <c r="U29" s="156"/>
      <c r="V29" s="156"/>
      <c r="W29" s="156"/>
      <c r="X29" s="156"/>
      <c r="Y29" s="156"/>
    </row>
    <row r="30" spans="3:25" ht="15.75" customHeight="1">
      <c r="C30" s="179"/>
      <c r="D30" s="183"/>
      <c r="O30" s="156"/>
      <c r="P30" s="156"/>
      <c r="Q30" s="156"/>
      <c r="R30" s="156"/>
      <c r="S30" s="156"/>
      <c r="T30" s="156"/>
      <c r="U30" s="156"/>
      <c r="V30" s="156"/>
      <c r="W30" s="156"/>
      <c r="X30" s="156"/>
      <c r="Y30" s="156"/>
    </row>
    <row r="31" spans="3:25" ht="15.75" customHeight="1">
      <c r="C31" s="179"/>
      <c r="D31" s="166"/>
      <c r="I31" s="167">
        <f>(I29*I26)/I25</f>
        <v>18240.33951219512</v>
      </c>
      <c r="J31" s="153">
        <f>(J29*J26)/J25</f>
        <v>11789.261313868614</v>
      </c>
      <c r="O31" s="156"/>
      <c r="P31" s="156"/>
      <c r="Q31" s="156"/>
      <c r="R31" s="156"/>
      <c r="S31" s="156"/>
      <c r="T31" s="156"/>
      <c r="U31" s="156"/>
      <c r="V31" s="156"/>
      <c r="W31" s="156"/>
      <c r="X31" s="156"/>
      <c r="Y31" s="156"/>
    </row>
    <row r="32" spans="10:25" ht="15.75" customHeight="1">
      <c r="J32" s="153">
        <f>13520-150</f>
        <v>13370</v>
      </c>
      <c r="O32" s="156"/>
      <c r="P32" s="156"/>
      <c r="Q32" s="156"/>
      <c r="R32" s="156"/>
      <c r="S32" s="156"/>
      <c r="T32" s="156"/>
      <c r="U32" s="156"/>
      <c r="V32" s="156"/>
      <c r="W32" s="156"/>
      <c r="X32" s="156"/>
      <c r="Y32" s="156"/>
    </row>
    <row r="33" spans="1:25" ht="15.75" customHeight="1">
      <c r="A33" s="153" t="s">
        <v>337</v>
      </c>
      <c r="O33" s="156"/>
      <c r="P33" s="156"/>
      <c r="Q33" s="156"/>
      <c r="R33" s="156"/>
      <c r="S33" s="156"/>
      <c r="T33" s="156"/>
      <c r="U33" s="156"/>
      <c r="V33" s="156"/>
      <c r="W33" s="156"/>
      <c r="X33" s="156"/>
      <c r="Y33" s="156"/>
    </row>
    <row r="34" spans="1:25" ht="15.75" customHeight="1">
      <c r="A34" s="153" t="s">
        <v>338</v>
      </c>
      <c r="O34" s="156"/>
      <c r="P34" s="156"/>
      <c r="Q34" s="156"/>
      <c r="R34" s="156"/>
      <c r="S34" s="156"/>
      <c r="T34" s="156"/>
      <c r="U34" s="156"/>
      <c r="V34" s="156"/>
      <c r="W34" s="156"/>
      <c r="X34" s="156"/>
      <c r="Y34" s="156"/>
    </row>
    <row r="35" spans="1:25" ht="15.75" customHeight="1">
      <c r="A35" s="153" t="s">
        <v>339</v>
      </c>
      <c r="C35" s="180" t="s">
        <v>340</v>
      </c>
      <c r="O35" s="156"/>
      <c r="P35" s="156"/>
      <c r="Q35" s="156"/>
      <c r="R35" s="156"/>
      <c r="S35" s="156"/>
      <c r="T35" s="156"/>
      <c r="U35" s="156"/>
      <c r="V35" s="156"/>
      <c r="W35" s="156"/>
      <c r="X35" s="156"/>
      <c r="Y35" s="156"/>
    </row>
    <row r="36" spans="15:25" ht="15.75" customHeight="1">
      <c r="O36" s="156"/>
      <c r="P36" s="156"/>
      <c r="Q36" s="156"/>
      <c r="R36" s="156"/>
      <c r="S36" s="156"/>
      <c r="T36" s="156"/>
      <c r="U36" s="156"/>
      <c r="V36" s="156"/>
      <c r="W36" s="156"/>
      <c r="X36" s="156"/>
      <c r="Y36" s="156"/>
    </row>
    <row r="37" spans="15:25" ht="15.75" customHeight="1">
      <c r="O37" s="156"/>
      <c r="P37" s="156"/>
      <c r="Q37" s="156"/>
      <c r="R37" s="156"/>
      <c r="S37" s="156"/>
      <c r="T37" s="156"/>
      <c r="U37" s="156"/>
      <c r="V37" s="156"/>
      <c r="W37" s="156"/>
      <c r="X37" s="156"/>
      <c r="Y37" s="156"/>
    </row>
    <row r="38" spans="15:25" ht="15.75" customHeight="1">
      <c r="O38" s="156"/>
      <c r="P38" s="156"/>
      <c r="Q38" s="156"/>
      <c r="R38" s="156"/>
      <c r="S38" s="156"/>
      <c r="T38" s="156"/>
      <c r="U38" s="156"/>
      <c r="V38" s="156"/>
      <c r="W38" s="156"/>
      <c r="X38" s="156"/>
      <c r="Y38" s="156"/>
    </row>
    <row r="39" spans="15:25" ht="15.75" customHeight="1">
      <c r="O39" s="156"/>
      <c r="P39" s="156"/>
      <c r="Q39" s="156"/>
      <c r="R39" s="156"/>
      <c r="S39" s="156"/>
      <c r="T39" s="156"/>
      <c r="U39" s="156"/>
      <c r="V39" s="156"/>
      <c r="W39" s="156"/>
      <c r="X39" s="156"/>
      <c r="Y39" s="156"/>
    </row>
    <row r="40" spans="15:25" ht="15.75" customHeight="1">
      <c r="O40" s="156"/>
      <c r="P40" s="156"/>
      <c r="Q40" s="156"/>
      <c r="R40" s="156"/>
      <c r="S40" s="156"/>
      <c r="T40" s="156"/>
      <c r="U40" s="156"/>
      <c r="V40" s="156"/>
      <c r="W40" s="156"/>
      <c r="X40" s="156"/>
      <c r="Y40" s="156"/>
    </row>
    <row r="41" spans="15:25" ht="15.75" customHeight="1">
      <c r="O41" s="156"/>
      <c r="P41" s="156"/>
      <c r="Q41" s="156"/>
      <c r="R41" s="156"/>
      <c r="S41" s="156"/>
      <c r="T41" s="156"/>
      <c r="U41" s="156"/>
      <c r="V41" s="156"/>
      <c r="W41" s="156"/>
      <c r="X41" s="156"/>
      <c r="Y41" s="156"/>
    </row>
    <row r="42" spans="15:25" ht="15.75" customHeight="1">
      <c r="O42" s="156"/>
      <c r="P42" s="156"/>
      <c r="Q42" s="156"/>
      <c r="R42" s="156"/>
      <c r="S42" s="156"/>
      <c r="T42" s="156"/>
      <c r="U42" s="156"/>
      <c r="V42" s="156"/>
      <c r="W42" s="156"/>
      <c r="X42" s="156"/>
      <c r="Y42" s="156"/>
    </row>
    <row r="43" spans="15:25" ht="15.75" customHeight="1">
      <c r="O43" s="156"/>
      <c r="P43" s="156"/>
      <c r="Q43" s="156"/>
      <c r="R43" s="156"/>
      <c r="S43" s="156"/>
      <c r="T43" s="156"/>
      <c r="U43" s="156"/>
      <c r="V43" s="156"/>
      <c r="W43" s="156"/>
      <c r="X43" s="156"/>
      <c r="Y43" s="156"/>
    </row>
    <row r="44" spans="15:25" ht="15.75" customHeight="1">
      <c r="O44" s="156"/>
      <c r="P44" s="156"/>
      <c r="Q44" s="156"/>
      <c r="R44" s="156"/>
      <c r="S44" s="156"/>
      <c r="T44" s="156"/>
      <c r="U44" s="156"/>
      <c r="V44" s="156"/>
      <c r="W44" s="156"/>
      <c r="X44" s="156"/>
      <c r="Y44" s="156"/>
    </row>
    <row r="45" spans="15:25" ht="15.75" customHeight="1">
      <c r="O45" s="156"/>
      <c r="P45" s="156"/>
      <c r="Q45" s="156"/>
      <c r="R45" s="156"/>
      <c r="S45" s="156"/>
      <c r="T45" s="156"/>
      <c r="U45" s="156"/>
      <c r="V45" s="156"/>
      <c r="W45" s="156"/>
      <c r="X45" s="156"/>
      <c r="Y45" s="156"/>
    </row>
    <row r="46" spans="15:25" ht="15.75" customHeight="1">
      <c r="O46" s="156"/>
      <c r="P46" s="156"/>
      <c r="Q46" s="156"/>
      <c r="R46" s="156"/>
      <c r="S46" s="156"/>
      <c r="T46" s="156"/>
      <c r="U46" s="156"/>
      <c r="V46" s="156"/>
      <c r="W46" s="156"/>
      <c r="X46" s="156"/>
      <c r="Y46" s="156"/>
    </row>
    <row r="47" spans="15:25" ht="15.75" customHeight="1">
      <c r="O47" s="156"/>
      <c r="P47" s="156"/>
      <c r="Q47" s="156"/>
      <c r="R47" s="156"/>
      <c r="S47" s="156"/>
      <c r="T47" s="156"/>
      <c r="U47" s="156"/>
      <c r="V47" s="156"/>
      <c r="W47" s="156"/>
      <c r="X47" s="156"/>
      <c r="Y47" s="156"/>
    </row>
    <row r="48" spans="15:25" ht="15.75" customHeight="1">
      <c r="O48" s="156"/>
      <c r="P48" s="156"/>
      <c r="Q48" s="156"/>
      <c r="R48" s="156"/>
      <c r="S48" s="156"/>
      <c r="T48" s="156"/>
      <c r="U48" s="156"/>
      <c r="V48" s="156"/>
      <c r="W48" s="156"/>
      <c r="X48" s="156"/>
      <c r="Y48" s="156"/>
    </row>
    <row r="49" spans="15:25" ht="15.75" customHeight="1">
      <c r="O49" s="156"/>
      <c r="P49" s="156"/>
      <c r="Q49" s="156"/>
      <c r="R49" s="156"/>
      <c r="S49" s="156"/>
      <c r="T49" s="156"/>
      <c r="U49" s="156"/>
      <c r="V49" s="156"/>
      <c r="W49" s="156"/>
      <c r="X49" s="156"/>
      <c r="Y49" s="156"/>
    </row>
    <row r="50" spans="15:25" ht="15.75" customHeight="1">
      <c r="O50" s="156"/>
      <c r="P50" s="156"/>
      <c r="Q50" s="156"/>
      <c r="R50" s="156"/>
      <c r="S50" s="156"/>
      <c r="T50" s="156"/>
      <c r="U50" s="156"/>
      <c r="V50" s="156"/>
      <c r="W50" s="156"/>
      <c r="X50" s="156"/>
      <c r="Y50" s="156"/>
    </row>
    <row r="51" spans="15:25" ht="15.75" customHeight="1">
      <c r="O51" s="156"/>
      <c r="P51" s="156"/>
      <c r="Q51" s="156"/>
      <c r="R51" s="156"/>
      <c r="S51" s="156"/>
      <c r="T51" s="156"/>
      <c r="U51" s="156"/>
      <c r="V51" s="156"/>
      <c r="W51" s="156"/>
      <c r="X51" s="156"/>
      <c r="Y51" s="156"/>
    </row>
    <row r="52" spans="15:25" ht="15.75" customHeight="1">
      <c r="O52" s="156"/>
      <c r="P52" s="156"/>
      <c r="Q52" s="156"/>
      <c r="R52" s="156"/>
      <c r="S52" s="156"/>
      <c r="T52" s="156"/>
      <c r="U52" s="156"/>
      <c r="V52" s="156"/>
      <c r="W52" s="156"/>
      <c r="X52" s="156"/>
      <c r="Y52" s="156"/>
    </row>
    <row r="53" spans="15:25" ht="15.75" customHeight="1">
      <c r="O53" s="156"/>
      <c r="P53" s="156"/>
      <c r="Q53" s="156"/>
      <c r="R53" s="156"/>
      <c r="S53" s="156"/>
      <c r="T53" s="156"/>
      <c r="U53" s="156"/>
      <c r="V53" s="156"/>
      <c r="W53" s="156"/>
      <c r="X53" s="156"/>
      <c r="Y53" s="156"/>
    </row>
    <row r="54" spans="15:25" ht="15.75" customHeight="1">
      <c r="O54" s="156"/>
      <c r="P54" s="156"/>
      <c r="Q54" s="156"/>
      <c r="R54" s="156"/>
      <c r="S54" s="156"/>
      <c r="T54" s="156"/>
      <c r="U54" s="156"/>
      <c r="V54" s="156"/>
      <c r="W54" s="156"/>
      <c r="X54" s="156"/>
      <c r="Y54" s="156"/>
    </row>
    <row r="55" spans="15:25" ht="15.75" customHeight="1">
      <c r="O55" s="156"/>
      <c r="P55" s="156"/>
      <c r="Q55" s="156"/>
      <c r="R55" s="156"/>
      <c r="S55" s="156"/>
      <c r="T55" s="156"/>
      <c r="U55" s="156"/>
      <c r="V55" s="156"/>
      <c r="W55" s="156"/>
      <c r="X55" s="156"/>
      <c r="Y55" s="156"/>
    </row>
    <row r="56" spans="15:25" ht="15.75" customHeight="1">
      <c r="O56" s="156"/>
      <c r="P56" s="156"/>
      <c r="Q56" s="156"/>
      <c r="R56" s="156"/>
      <c r="S56" s="156"/>
      <c r="T56" s="156"/>
      <c r="U56" s="156"/>
      <c r="V56" s="156"/>
      <c r="W56" s="156"/>
      <c r="X56" s="156"/>
      <c r="Y56" s="156"/>
    </row>
    <row r="57" spans="15:25" ht="15.75" customHeight="1">
      <c r="O57" s="156"/>
      <c r="P57" s="156"/>
      <c r="Q57" s="156"/>
      <c r="R57" s="156"/>
      <c r="S57" s="156"/>
      <c r="T57" s="156"/>
      <c r="U57" s="156"/>
      <c r="V57" s="156"/>
      <c r="W57" s="156"/>
      <c r="X57" s="156"/>
      <c r="Y57" s="156"/>
    </row>
    <row r="58" spans="15:25" ht="15.75" customHeight="1">
      <c r="O58" s="156"/>
      <c r="P58" s="156"/>
      <c r="Q58" s="156"/>
      <c r="R58" s="156"/>
      <c r="S58" s="156"/>
      <c r="T58" s="156"/>
      <c r="U58" s="156"/>
      <c r="V58" s="156"/>
      <c r="W58" s="156"/>
      <c r="X58" s="156"/>
      <c r="Y58" s="156"/>
    </row>
    <row r="59" spans="15:25" ht="15.75" customHeight="1">
      <c r="O59" s="156"/>
      <c r="P59" s="156"/>
      <c r="Q59" s="156"/>
      <c r="R59" s="156"/>
      <c r="S59" s="156"/>
      <c r="T59" s="156"/>
      <c r="U59" s="156"/>
      <c r="V59" s="156"/>
      <c r="W59" s="156"/>
      <c r="X59" s="156"/>
      <c r="Y59" s="156"/>
    </row>
    <row r="60" spans="15:25" ht="15.75" customHeight="1">
      <c r="O60" s="156"/>
      <c r="P60" s="156"/>
      <c r="Q60" s="156"/>
      <c r="R60" s="156"/>
      <c r="S60" s="156"/>
      <c r="T60" s="156"/>
      <c r="U60" s="156"/>
      <c r="V60" s="156"/>
      <c r="W60" s="156"/>
      <c r="X60" s="156"/>
      <c r="Y60" s="156"/>
    </row>
    <row r="61" spans="15:25" ht="15.75" customHeight="1">
      <c r="O61" s="156"/>
      <c r="P61" s="156"/>
      <c r="Q61" s="156"/>
      <c r="R61" s="156"/>
      <c r="S61" s="156"/>
      <c r="T61" s="156"/>
      <c r="U61" s="156"/>
      <c r="V61" s="156"/>
      <c r="W61" s="156"/>
      <c r="X61" s="156"/>
      <c r="Y61" s="156"/>
    </row>
    <row r="62" spans="15:25" ht="15.75" customHeight="1">
      <c r="O62" s="156"/>
      <c r="P62" s="156"/>
      <c r="Q62" s="156"/>
      <c r="R62" s="156"/>
      <c r="S62" s="156"/>
      <c r="T62" s="156"/>
      <c r="U62" s="156"/>
      <c r="V62" s="156"/>
      <c r="W62" s="156"/>
      <c r="X62" s="156"/>
      <c r="Y62" s="156"/>
    </row>
    <row r="63" spans="15:25" ht="15.75" customHeight="1">
      <c r="O63" s="156"/>
      <c r="P63" s="156"/>
      <c r="Q63" s="156"/>
      <c r="R63" s="156"/>
      <c r="S63" s="156"/>
      <c r="T63" s="156"/>
      <c r="U63" s="156"/>
      <c r="V63" s="156"/>
      <c r="W63" s="156"/>
      <c r="X63" s="156"/>
      <c r="Y63" s="156"/>
    </row>
    <row r="64" spans="15:25" ht="15.75" customHeight="1">
      <c r="O64" s="156"/>
      <c r="P64" s="156"/>
      <c r="Q64" s="156"/>
      <c r="R64" s="156"/>
      <c r="S64" s="156"/>
      <c r="T64" s="156"/>
      <c r="U64" s="156"/>
      <c r="V64" s="156"/>
      <c r="W64" s="156"/>
      <c r="X64" s="156"/>
      <c r="Y64" s="156"/>
    </row>
    <row r="65" spans="15:25" ht="15.75" customHeight="1">
      <c r="O65" s="156"/>
      <c r="P65" s="156"/>
      <c r="Q65" s="156"/>
      <c r="R65" s="156"/>
      <c r="S65" s="156"/>
      <c r="T65" s="156"/>
      <c r="U65" s="156"/>
      <c r="V65" s="156"/>
      <c r="W65" s="156"/>
      <c r="X65" s="156"/>
      <c r="Y65" s="156"/>
    </row>
    <row r="66" spans="15:25" ht="15.75" customHeight="1">
      <c r="O66" s="156"/>
      <c r="P66" s="156"/>
      <c r="Q66" s="156"/>
      <c r="R66" s="156"/>
      <c r="S66" s="156"/>
      <c r="T66" s="156"/>
      <c r="U66" s="156"/>
      <c r="V66" s="156"/>
      <c r="W66" s="156"/>
      <c r="X66" s="156"/>
      <c r="Y66" s="156"/>
    </row>
    <row r="67" spans="15:25" ht="15.75" customHeight="1">
      <c r="O67" s="156"/>
      <c r="P67" s="156"/>
      <c r="Q67" s="156"/>
      <c r="R67" s="156"/>
      <c r="S67" s="156"/>
      <c r="T67" s="156"/>
      <c r="U67" s="156"/>
      <c r="V67" s="156"/>
      <c r="W67" s="156"/>
      <c r="X67" s="156"/>
      <c r="Y67" s="156"/>
    </row>
    <row r="68" spans="15:25" ht="15.75" customHeight="1">
      <c r="O68" s="156"/>
      <c r="P68" s="156"/>
      <c r="Q68" s="156"/>
      <c r="R68" s="156"/>
      <c r="S68" s="156"/>
      <c r="T68" s="156"/>
      <c r="U68" s="156"/>
      <c r="V68" s="156"/>
      <c r="W68" s="156"/>
      <c r="X68" s="156"/>
      <c r="Y68" s="156"/>
    </row>
    <row r="69" spans="15:25" ht="15.75" customHeight="1">
      <c r="O69" s="156"/>
      <c r="P69" s="156"/>
      <c r="Q69" s="156"/>
      <c r="R69" s="156"/>
      <c r="S69" s="156"/>
      <c r="T69" s="156"/>
      <c r="U69" s="156"/>
      <c r="V69" s="156"/>
      <c r="W69" s="156"/>
      <c r="X69" s="156"/>
      <c r="Y69" s="156"/>
    </row>
    <row r="70" spans="15:25" ht="15.75" customHeight="1">
      <c r="O70" s="156"/>
      <c r="P70" s="156"/>
      <c r="Q70" s="156"/>
      <c r="R70" s="156"/>
      <c r="S70" s="156"/>
      <c r="T70" s="156"/>
      <c r="U70" s="156"/>
      <c r="V70" s="156"/>
      <c r="W70" s="156"/>
      <c r="X70" s="156"/>
      <c r="Y70" s="156"/>
    </row>
    <row r="71" spans="15:25" ht="15.75" customHeight="1">
      <c r="O71" s="156"/>
      <c r="P71" s="156"/>
      <c r="Q71" s="156"/>
      <c r="R71" s="156"/>
      <c r="S71" s="156"/>
      <c r="T71" s="156"/>
      <c r="U71" s="156"/>
      <c r="V71" s="156"/>
      <c r="W71" s="156"/>
      <c r="X71" s="156"/>
      <c r="Y71" s="156"/>
    </row>
    <row r="72" spans="15:25" ht="15.75" customHeight="1">
      <c r="O72" s="156"/>
      <c r="P72" s="156"/>
      <c r="Q72" s="156"/>
      <c r="R72" s="156"/>
      <c r="S72" s="156"/>
      <c r="T72" s="156"/>
      <c r="U72" s="156"/>
      <c r="V72" s="156"/>
      <c r="W72" s="156"/>
      <c r="X72" s="156"/>
      <c r="Y72" s="156"/>
    </row>
    <row r="73" spans="15:25" ht="15.75" customHeight="1">
      <c r="O73" s="156"/>
      <c r="P73" s="156"/>
      <c r="Q73" s="156"/>
      <c r="R73" s="156"/>
      <c r="S73" s="156"/>
      <c r="T73" s="156"/>
      <c r="U73" s="156"/>
      <c r="V73" s="156"/>
      <c r="W73" s="156"/>
      <c r="X73" s="156"/>
      <c r="Y73" s="156"/>
    </row>
    <row r="74" spans="15:25" ht="15.75" customHeight="1">
      <c r="O74" s="156"/>
      <c r="P74" s="156"/>
      <c r="Q74" s="156"/>
      <c r="R74" s="156"/>
      <c r="S74" s="156"/>
      <c r="T74" s="156"/>
      <c r="U74" s="156"/>
      <c r="V74" s="156"/>
      <c r="W74" s="156"/>
      <c r="X74" s="156"/>
      <c r="Y74" s="156"/>
    </row>
    <row r="75" spans="15:25" ht="15.75" customHeight="1">
      <c r="O75" s="156"/>
      <c r="P75" s="156"/>
      <c r="Q75" s="156"/>
      <c r="R75" s="156"/>
      <c r="S75" s="156"/>
      <c r="T75" s="156"/>
      <c r="U75" s="156"/>
      <c r="V75" s="156"/>
      <c r="W75" s="156"/>
      <c r="X75" s="156"/>
      <c r="Y75" s="156"/>
    </row>
    <row r="76" spans="15:25" ht="15.75" customHeight="1">
      <c r="O76" s="156"/>
      <c r="P76" s="156"/>
      <c r="Q76" s="156"/>
      <c r="R76" s="156"/>
      <c r="S76" s="156"/>
      <c r="T76" s="156"/>
      <c r="U76" s="156"/>
      <c r="V76" s="156"/>
      <c r="W76" s="156"/>
      <c r="X76" s="156"/>
      <c r="Y76" s="156"/>
    </row>
    <row r="77" spans="15:25" ht="15.75" customHeight="1">
      <c r="O77" s="156"/>
      <c r="P77" s="156"/>
      <c r="Q77" s="156"/>
      <c r="R77" s="156"/>
      <c r="S77" s="156"/>
      <c r="T77" s="156"/>
      <c r="U77" s="156"/>
      <c r="V77" s="156"/>
      <c r="W77" s="156"/>
      <c r="X77" s="156"/>
      <c r="Y77" s="156"/>
    </row>
    <row r="78" spans="15:25" ht="15.75" customHeight="1">
      <c r="O78" s="156"/>
      <c r="P78" s="156"/>
      <c r="Q78" s="156"/>
      <c r="R78" s="156"/>
      <c r="S78" s="156"/>
      <c r="T78" s="156"/>
      <c r="U78" s="156"/>
      <c r="V78" s="156"/>
      <c r="W78" s="156"/>
      <c r="X78" s="156"/>
      <c r="Y78" s="156"/>
    </row>
    <row r="79" spans="15:25" ht="15.75" customHeight="1">
      <c r="O79" s="156"/>
      <c r="P79" s="156"/>
      <c r="Q79" s="156"/>
      <c r="R79" s="156"/>
      <c r="S79" s="156"/>
      <c r="T79" s="156"/>
      <c r="U79" s="156"/>
      <c r="V79" s="156"/>
      <c r="W79" s="156"/>
      <c r="X79" s="156"/>
      <c r="Y79" s="156"/>
    </row>
    <row r="80" spans="15:25" ht="15.75" customHeight="1">
      <c r="O80" s="156"/>
      <c r="P80" s="156"/>
      <c r="Q80" s="156"/>
      <c r="R80" s="156"/>
      <c r="S80" s="156"/>
      <c r="T80" s="156"/>
      <c r="U80" s="156"/>
      <c r="V80" s="156"/>
      <c r="W80" s="156"/>
      <c r="X80" s="156"/>
      <c r="Y80" s="156"/>
    </row>
    <row r="81" spans="15:25" ht="15.75" customHeight="1">
      <c r="O81" s="156"/>
      <c r="P81" s="156"/>
      <c r="Q81" s="156"/>
      <c r="R81" s="156"/>
      <c r="S81" s="156"/>
      <c r="T81" s="156"/>
      <c r="U81" s="156"/>
      <c r="V81" s="156"/>
      <c r="W81" s="156"/>
      <c r="X81" s="156"/>
      <c r="Y81" s="156"/>
    </row>
    <row r="82" spans="15:25" ht="15.75" customHeight="1">
      <c r="O82" s="156"/>
      <c r="P82" s="156"/>
      <c r="Q82" s="156"/>
      <c r="R82" s="156"/>
      <c r="S82" s="156"/>
      <c r="T82" s="156"/>
      <c r="U82" s="156"/>
      <c r="V82" s="156"/>
      <c r="W82" s="156"/>
      <c r="X82" s="156"/>
      <c r="Y82" s="156"/>
    </row>
    <row r="83" spans="15:25" ht="15.75" customHeight="1">
      <c r="O83" s="156"/>
      <c r="P83" s="156"/>
      <c r="Q83" s="156"/>
      <c r="R83" s="156"/>
      <c r="S83" s="156"/>
      <c r="T83" s="156"/>
      <c r="U83" s="156"/>
      <c r="V83" s="156"/>
      <c r="W83" s="156"/>
      <c r="X83" s="156"/>
      <c r="Y83" s="156"/>
    </row>
    <row r="84" spans="15:25" ht="15.75" customHeight="1">
      <c r="O84" s="156"/>
      <c r="P84" s="156"/>
      <c r="Q84" s="156"/>
      <c r="R84" s="156"/>
      <c r="S84" s="156"/>
      <c r="T84" s="156"/>
      <c r="U84" s="156"/>
      <c r="V84" s="156"/>
      <c r="W84" s="156"/>
      <c r="X84" s="156"/>
      <c r="Y84" s="156"/>
    </row>
    <row r="85" spans="15:25" ht="15.75" customHeight="1">
      <c r="O85" s="156"/>
      <c r="P85" s="156"/>
      <c r="Q85" s="156"/>
      <c r="R85" s="156"/>
      <c r="S85" s="156"/>
      <c r="T85" s="156"/>
      <c r="U85" s="156"/>
      <c r="V85" s="156"/>
      <c r="W85" s="156"/>
      <c r="X85" s="156"/>
      <c r="Y85" s="156"/>
    </row>
    <row r="86" spans="15:25" ht="15.75" customHeight="1">
      <c r="O86" s="156"/>
      <c r="P86" s="156"/>
      <c r="Q86" s="156"/>
      <c r="R86" s="156"/>
      <c r="S86" s="156"/>
      <c r="T86" s="156"/>
      <c r="U86" s="156"/>
      <c r="V86" s="156"/>
      <c r="W86" s="156"/>
      <c r="X86" s="156"/>
      <c r="Y86" s="156"/>
    </row>
    <row r="87" spans="15:25" ht="15.75" customHeight="1">
      <c r="O87" s="156"/>
      <c r="P87" s="156"/>
      <c r="Q87" s="156"/>
      <c r="R87" s="156"/>
      <c r="S87" s="156"/>
      <c r="T87" s="156"/>
      <c r="U87" s="156"/>
      <c r="V87" s="156"/>
      <c r="W87" s="156"/>
      <c r="X87" s="156"/>
      <c r="Y87" s="156"/>
    </row>
    <row r="88" spans="15:25" ht="15.75" customHeight="1">
      <c r="O88" s="156"/>
      <c r="P88" s="156"/>
      <c r="Q88" s="156"/>
      <c r="R88" s="156"/>
      <c r="S88" s="156"/>
      <c r="T88" s="156"/>
      <c r="U88" s="156"/>
      <c r="V88" s="156"/>
      <c r="W88" s="156"/>
      <c r="X88" s="156"/>
      <c r="Y88" s="156"/>
    </row>
    <row r="89" spans="15:25" ht="15.75" customHeight="1">
      <c r="O89" s="156"/>
      <c r="P89" s="156"/>
      <c r="Q89" s="156"/>
      <c r="R89" s="156"/>
      <c r="S89" s="156"/>
      <c r="T89" s="156"/>
      <c r="U89" s="156"/>
      <c r="V89" s="156"/>
      <c r="W89" s="156"/>
      <c r="X89" s="156"/>
      <c r="Y89" s="156"/>
    </row>
    <row r="90" spans="15:25" ht="15.75" customHeight="1">
      <c r="O90" s="156"/>
      <c r="P90" s="156"/>
      <c r="Q90" s="156"/>
      <c r="R90" s="156"/>
      <c r="S90" s="156"/>
      <c r="T90" s="156"/>
      <c r="U90" s="156"/>
      <c r="V90" s="156"/>
      <c r="W90" s="156"/>
      <c r="X90" s="156"/>
      <c r="Y90" s="156"/>
    </row>
    <row r="91" spans="15:25" ht="15.75" customHeight="1">
      <c r="O91" s="156"/>
      <c r="P91" s="156"/>
      <c r="Q91" s="156"/>
      <c r="R91" s="156"/>
      <c r="S91" s="156"/>
      <c r="T91" s="156"/>
      <c r="U91" s="156"/>
      <c r="V91" s="156"/>
      <c r="W91" s="156"/>
      <c r="X91" s="156"/>
      <c r="Y91" s="156"/>
    </row>
    <row r="92" spans="15:25" ht="15.75" customHeight="1">
      <c r="O92" s="156"/>
      <c r="P92" s="156"/>
      <c r="Q92" s="156"/>
      <c r="R92" s="156"/>
      <c r="S92" s="156"/>
      <c r="T92" s="156"/>
      <c r="U92" s="156"/>
      <c r="V92" s="156"/>
      <c r="W92" s="156"/>
      <c r="X92" s="156"/>
      <c r="Y92" s="156"/>
    </row>
    <row r="93" spans="15:25" ht="15.75" customHeight="1">
      <c r="O93" s="156"/>
      <c r="P93" s="156"/>
      <c r="Q93" s="156"/>
      <c r="R93" s="156"/>
      <c r="S93" s="156"/>
      <c r="T93" s="156"/>
      <c r="U93" s="156"/>
      <c r="V93" s="156"/>
      <c r="W93" s="156"/>
      <c r="X93" s="156"/>
      <c r="Y93" s="156"/>
    </row>
    <row r="94" spans="15:25" ht="15.75" customHeight="1">
      <c r="O94" s="156"/>
      <c r="P94" s="156"/>
      <c r="Q94" s="156"/>
      <c r="R94" s="156"/>
      <c r="S94" s="156"/>
      <c r="T94" s="156"/>
      <c r="U94" s="156"/>
      <c r="V94" s="156"/>
      <c r="W94" s="156"/>
      <c r="X94" s="156"/>
      <c r="Y94" s="156"/>
    </row>
    <row r="95" spans="15:25" ht="15.75" customHeight="1">
      <c r="O95" s="156"/>
      <c r="P95" s="156"/>
      <c r="Q95" s="156"/>
      <c r="R95" s="156"/>
      <c r="S95" s="156"/>
      <c r="T95" s="156"/>
      <c r="U95" s="156"/>
      <c r="V95" s="156"/>
      <c r="W95" s="156"/>
      <c r="X95" s="156"/>
      <c r="Y95" s="156"/>
    </row>
    <row r="96" spans="15:25" ht="15.75" customHeight="1">
      <c r="O96" s="156"/>
      <c r="P96" s="156"/>
      <c r="Q96" s="156"/>
      <c r="R96" s="156"/>
      <c r="S96" s="156"/>
      <c r="T96" s="156"/>
      <c r="U96" s="156"/>
      <c r="V96" s="156"/>
      <c r="W96" s="156"/>
      <c r="X96" s="156"/>
      <c r="Y96" s="156"/>
    </row>
    <row r="97" spans="15:25" ht="15.75" customHeight="1">
      <c r="O97" s="156"/>
      <c r="P97" s="156"/>
      <c r="Q97" s="156"/>
      <c r="R97" s="156"/>
      <c r="S97" s="156"/>
      <c r="T97" s="156"/>
      <c r="U97" s="156"/>
      <c r="V97" s="156"/>
      <c r="W97" s="156"/>
      <c r="X97" s="156"/>
      <c r="Y97" s="156"/>
    </row>
    <row r="98" spans="15:25" ht="15.75" customHeight="1">
      <c r="O98" s="156"/>
      <c r="P98" s="156"/>
      <c r="Q98" s="156"/>
      <c r="R98" s="156"/>
      <c r="S98" s="156"/>
      <c r="T98" s="156"/>
      <c r="U98" s="156"/>
      <c r="V98" s="156"/>
      <c r="W98" s="156"/>
      <c r="X98" s="156"/>
      <c r="Y98" s="156"/>
    </row>
    <row r="99" spans="15:25" ht="15.75" customHeight="1">
      <c r="O99" s="156"/>
      <c r="P99" s="156"/>
      <c r="Q99" s="156"/>
      <c r="R99" s="156"/>
      <c r="S99" s="156"/>
      <c r="T99" s="156"/>
      <c r="U99" s="156"/>
      <c r="V99" s="156"/>
      <c r="W99" s="156"/>
      <c r="X99" s="156"/>
      <c r="Y99" s="156"/>
    </row>
    <row r="100" spans="15:25" ht="15.75" customHeight="1">
      <c r="O100" s="156"/>
      <c r="P100" s="156"/>
      <c r="Q100" s="156"/>
      <c r="R100" s="156"/>
      <c r="S100" s="156"/>
      <c r="T100" s="156"/>
      <c r="U100" s="156"/>
      <c r="V100" s="156"/>
      <c r="W100" s="156"/>
      <c r="X100" s="156"/>
      <c r="Y100" s="156"/>
    </row>
    <row r="101" spans="15:25" ht="15.75" customHeight="1">
      <c r="O101" s="156"/>
      <c r="P101" s="156"/>
      <c r="Q101" s="156"/>
      <c r="R101" s="156"/>
      <c r="S101" s="156"/>
      <c r="T101" s="156"/>
      <c r="U101" s="156"/>
      <c r="V101" s="156"/>
      <c r="W101" s="156"/>
      <c r="X101" s="156"/>
      <c r="Y101" s="156"/>
    </row>
    <row r="102" spans="15:25" ht="15.75" customHeight="1">
      <c r="O102" s="156"/>
      <c r="P102" s="156"/>
      <c r="Q102" s="156"/>
      <c r="R102" s="156"/>
      <c r="S102" s="156"/>
      <c r="T102" s="156"/>
      <c r="U102" s="156"/>
      <c r="V102" s="156"/>
      <c r="W102" s="156"/>
      <c r="X102" s="156"/>
      <c r="Y102" s="156"/>
    </row>
    <row r="103" spans="15:25" ht="15.75" customHeight="1">
      <c r="O103" s="156"/>
      <c r="P103" s="156"/>
      <c r="Q103" s="156"/>
      <c r="R103" s="156"/>
      <c r="S103" s="156"/>
      <c r="T103" s="156"/>
      <c r="U103" s="156"/>
      <c r="V103" s="156"/>
      <c r="W103" s="156"/>
      <c r="X103" s="156"/>
      <c r="Y103" s="156"/>
    </row>
    <row r="104" spans="15:25" ht="15.75" customHeight="1">
      <c r="O104" s="156"/>
      <c r="P104" s="156"/>
      <c r="Q104" s="156"/>
      <c r="R104" s="156"/>
      <c r="S104" s="156"/>
      <c r="T104" s="156"/>
      <c r="U104" s="156"/>
      <c r="V104" s="156"/>
      <c r="W104" s="156"/>
      <c r="X104" s="156"/>
      <c r="Y104" s="156"/>
    </row>
    <row r="105" spans="15:25" ht="15.75" customHeight="1">
      <c r="O105" s="156"/>
      <c r="P105" s="156"/>
      <c r="Q105" s="156"/>
      <c r="R105" s="156"/>
      <c r="S105" s="156"/>
      <c r="T105" s="156"/>
      <c r="U105" s="156"/>
      <c r="V105" s="156"/>
      <c r="W105" s="156"/>
      <c r="X105" s="156"/>
      <c r="Y105" s="156"/>
    </row>
    <row r="106" spans="15:25" ht="15.75" customHeight="1">
      <c r="O106" s="156"/>
      <c r="P106" s="156"/>
      <c r="Q106" s="156"/>
      <c r="R106" s="156"/>
      <c r="S106" s="156"/>
      <c r="T106" s="156"/>
      <c r="U106" s="156"/>
      <c r="V106" s="156"/>
      <c r="W106" s="156"/>
      <c r="X106" s="156"/>
      <c r="Y106" s="156"/>
    </row>
    <row r="107" spans="15:25" ht="15.75" customHeight="1">
      <c r="O107" s="156"/>
      <c r="P107" s="156"/>
      <c r="Q107" s="156"/>
      <c r="R107" s="156"/>
      <c r="S107" s="156"/>
      <c r="T107" s="156"/>
      <c r="U107" s="156"/>
      <c r="V107" s="156"/>
      <c r="W107" s="156"/>
      <c r="X107" s="156"/>
      <c r="Y107" s="156"/>
    </row>
    <row r="108" spans="15:25" ht="15.75" customHeight="1">
      <c r="O108" s="156"/>
      <c r="P108" s="156"/>
      <c r="Q108" s="156"/>
      <c r="R108" s="156"/>
      <c r="S108" s="156"/>
      <c r="T108" s="156"/>
      <c r="U108" s="156"/>
      <c r="V108" s="156"/>
      <c r="W108" s="156"/>
      <c r="X108" s="156"/>
      <c r="Y108" s="156"/>
    </row>
    <row r="109" spans="15:25" ht="15.75" customHeight="1">
      <c r="O109" s="156"/>
      <c r="P109" s="156"/>
      <c r="Q109" s="156"/>
      <c r="R109" s="156"/>
      <c r="S109" s="156"/>
      <c r="T109" s="156"/>
      <c r="U109" s="156"/>
      <c r="V109" s="156"/>
      <c r="W109" s="156"/>
      <c r="X109" s="156"/>
      <c r="Y109" s="156"/>
    </row>
    <row r="110" spans="15:25" ht="15.75" customHeight="1">
      <c r="O110" s="156"/>
      <c r="P110" s="156"/>
      <c r="Q110" s="156"/>
      <c r="R110" s="156"/>
      <c r="S110" s="156"/>
      <c r="T110" s="156"/>
      <c r="U110" s="156"/>
      <c r="V110" s="156"/>
      <c r="W110" s="156"/>
      <c r="X110" s="156"/>
      <c r="Y110" s="156"/>
    </row>
    <row r="111" spans="15:25" ht="15.75" customHeight="1">
      <c r="O111" s="156"/>
      <c r="P111" s="156"/>
      <c r="Q111" s="156"/>
      <c r="R111" s="156"/>
      <c r="S111" s="156"/>
      <c r="T111" s="156"/>
      <c r="U111" s="156"/>
      <c r="V111" s="156"/>
      <c r="W111" s="156"/>
      <c r="X111" s="156"/>
      <c r="Y111" s="156"/>
    </row>
    <row r="112" spans="15:25" ht="15.75" customHeight="1">
      <c r="O112" s="156"/>
      <c r="P112" s="156"/>
      <c r="Q112" s="156"/>
      <c r="R112" s="156"/>
      <c r="S112" s="156"/>
      <c r="T112" s="156"/>
      <c r="U112" s="156"/>
      <c r="V112" s="156"/>
      <c r="W112" s="156"/>
      <c r="X112" s="156"/>
      <c r="Y112" s="156"/>
    </row>
    <row r="113" spans="15:25" ht="15.75" customHeight="1">
      <c r="O113" s="156"/>
      <c r="P113" s="156"/>
      <c r="Q113" s="156"/>
      <c r="R113" s="156"/>
      <c r="S113" s="156"/>
      <c r="T113" s="156"/>
      <c r="U113" s="156"/>
      <c r="V113" s="156"/>
      <c r="W113" s="156"/>
      <c r="X113" s="156"/>
      <c r="Y113" s="156"/>
    </row>
    <row r="114" spans="15:25" ht="15.75" customHeight="1">
      <c r="O114" s="156"/>
      <c r="P114" s="156"/>
      <c r="Q114" s="156"/>
      <c r="R114" s="156"/>
      <c r="S114" s="156"/>
      <c r="T114" s="156"/>
      <c r="U114" s="156"/>
      <c r="V114" s="156"/>
      <c r="W114" s="156"/>
      <c r="X114" s="156"/>
      <c r="Y114" s="156"/>
    </row>
    <row r="115" spans="15:25" ht="15.75" customHeight="1">
      <c r="O115" s="156"/>
      <c r="P115" s="156"/>
      <c r="Q115" s="156"/>
      <c r="R115" s="156"/>
      <c r="S115" s="156"/>
      <c r="T115" s="156"/>
      <c r="U115" s="156"/>
      <c r="V115" s="156"/>
      <c r="W115" s="156"/>
      <c r="X115" s="156"/>
      <c r="Y115" s="156"/>
    </row>
    <row r="116" spans="15:25" ht="15.75" customHeight="1">
      <c r="O116" s="156"/>
      <c r="P116" s="156"/>
      <c r="Q116" s="156"/>
      <c r="R116" s="156"/>
      <c r="S116" s="156"/>
      <c r="T116" s="156"/>
      <c r="U116" s="156"/>
      <c r="V116" s="156"/>
      <c r="W116" s="156"/>
      <c r="X116" s="156"/>
      <c r="Y116" s="156"/>
    </row>
    <row r="117" spans="15:25" ht="15.75" customHeight="1">
      <c r="O117" s="156"/>
      <c r="P117" s="156"/>
      <c r="Q117" s="156"/>
      <c r="R117" s="156"/>
      <c r="S117" s="156"/>
      <c r="T117" s="156"/>
      <c r="U117" s="156"/>
      <c r="V117" s="156"/>
      <c r="W117" s="156"/>
      <c r="X117" s="156"/>
      <c r="Y117" s="156"/>
    </row>
    <row r="118" spans="15:25" ht="15.75" customHeight="1">
      <c r="O118" s="156"/>
      <c r="P118" s="156"/>
      <c r="Q118" s="156"/>
      <c r="R118" s="156"/>
      <c r="S118" s="156"/>
      <c r="T118" s="156"/>
      <c r="U118" s="156"/>
      <c r="V118" s="156"/>
      <c r="W118" s="156"/>
      <c r="X118" s="156"/>
      <c r="Y118" s="156"/>
    </row>
    <row r="119" spans="15:25" ht="15.75" customHeight="1">
      <c r="O119" s="156"/>
      <c r="P119" s="156"/>
      <c r="Q119" s="156"/>
      <c r="R119" s="156"/>
      <c r="S119" s="156"/>
      <c r="T119" s="156"/>
      <c r="U119" s="156"/>
      <c r="V119" s="156"/>
      <c r="W119" s="156"/>
      <c r="X119" s="156"/>
      <c r="Y119" s="156"/>
    </row>
    <row r="120" spans="15:25" ht="15.75" customHeight="1">
      <c r="O120" s="156"/>
      <c r="P120" s="156"/>
      <c r="Q120" s="156"/>
      <c r="R120" s="156"/>
      <c r="S120" s="156"/>
      <c r="T120" s="156"/>
      <c r="U120" s="156"/>
      <c r="V120" s="156"/>
      <c r="W120" s="156"/>
      <c r="X120" s="156"/>
      <c r="Y120" s="156"/>
    </row>
    <row r="121" spans="15:25" ht="15.75" customHeight="1">
      <c r="O121" s="156"/>
      <c r="P121" s="156"/>
      <c r="Q121" s="156"/>
      <c r="R121" s="156"/>
      <c r="S121" s="156"/>
      <c r="T121" s="156"/>
      <c r="U121" s="156"/>
      <c r="V121" s="156"/>
      <c r="W121" s="156"/>
      <c r="X121" s="156"/>
      <c r="Y121" s="156"/>
    </row>
    <row r="122" spans="15:25" ht="15.75" customHeight="1">
      <c r="O122" s="156"/>
      <c r="P122" s="156"/>
      <c r="Q122" s="156"/>
      <c r="R122" s="156"/>
      <c r="S122" s="156"/>
      <c r="T122" s="156"/>
      <c r="U122" s="156"/>
      <c r="V122" s="156"/>
      <c r="W122" s="156"/>
      <c r="X122" s="156"/>
      <c r="Y122" s="156"/>
    </row>
    <row r="123" spans="15:25" ht="15.75" customHeight="1">
      <c r="O123" s="156"/>
      <c r="P123" s="156"/>
      <c r="Q123" s="156"/>
      <c r="R123" s="156"/>
      <c r="S123" s="156"/>
      <c r="T123" s="156"/>
      <c r="U123" s="156"/>
      <c r="V123" s="156"/>
      <c r="W123" s="156"/>
      <c r="X123" s="156"/>
      <c r="Y123" s="156"/>
    </row>
    <row r="124" spans="15:25" ht="15.75" customHeight="1">
      <c r="O124" s="156"/>
      <c r="P124" s="156"/>
      <c r="Q124" s="156"/>
      <c r="R124" s="156"/>
      <c r="S124" s="156"/>
      <c r="T124" s="156"/>
      <c r="U124" s="156"/>
      <c r="V124" s="156"/>
      <c r="W124" s="156"/>
      <c r="X124" s="156"/>
      <c r="Y124" s="156"/>
    </row>
    <row r="125" spans="15:25" ht="15.75" customHeight="1">
      <c r="O125" s="156"/>
      <c r="P125" s="156"/>
      <c r="Q125" s="156"/>
      <c r="R125" s="156"/>
      <c r="S125" s="156"/>
      <c r="T125" s="156"/>
      <c r="U125" s="156"/>
      <c r="V125" s="156"/>
      <c r="W125" s="156"/>
      <c r="X125" s="156"/>
      <c r="Y125" s="156"/>
    </row>
    <row r="126" spans="15:25" ht="15.75" customHeight="1">
      <c r="O126" s="156"/>
      <c r="P126" s="156"/>
      <c r="Q126" s="156"/>
      <c r="R126" s="156"/>
      <c r="S126" s="156"/>
      <c r="T126" s="156"/>
      <c r="U126" s="156"/>
      <c r="V126" s="156"/>
      <c r="W126" s="156"/>
      <c r="X126" s="156"/>
      <c r="Y126" s="156"/>
    </row>
    <row r="127" spans="15:25" ht="15.75" customHeight="1">
      <c r="O127" s="156"/>
      <c r="P127" s="156"/>
      <c r="Q127" s="156"/>
      <c r="R127" s="156"/>
      <c r="S127" s="156"/>
      <c r="T127" s="156"/>
      <c r="U127" s="156"/>
      <c r="V127" s="156"/>
      <c r="W127" s="156"/>
      <c r="X127" s="156"/>
      <c r="Y127" s="156"/>
    </row>
    <row r="128" spans="15:25" ht="15.75" customHeight="1">
      <c r="O128" s="156"/>
      <c r="P128" s="156"/>
      <c r="Q128" s="156"/>
      <c r="R128" s="156"/>
      <c r="S128" s="156"/>
      <c r="T128" s="156"/>
      <c r="U128" s="156"/>
      <c r="V128" s="156"/>
      <c r="W128" s="156"/>
      <c r="X128" s="156"/>
      <c r="Y128" s="156"/>
    </row>
    <row r="129" spans="15:25" ht="15.75" customHeight="1">
      <c r="O129" s="156"/>
      <c r="P129" s="156"/>
      <c r="Q129" s="156"/>
      <c r="R129" s="156"/>
      <c r="S129" s="156"/>
      <c r="T129" s="156"/>
      <c r="U129" s="156"/>
      <c r="V129" s="156"/>
      <c r="W129" s="156"/>
      <c r="X129" s="156"/>
      <c r="Y129" s="156"/>
    </row>
    <row r="130" spans="15:25" ht="15.75" customHeight="1">
      <c r="O130" s="156"/>
      <c r="P130" s="156"/>
      <c r="Q130" s="156"/>
      <c r="R130" s="156"/>
      <c r="S130" s="156"/>
      <c r="T130" s="156"/>
      <c r="U130" s="156"/>
      <c r="V130" s="156"/>
      <c r="W130" s="156"/>
      <c r="X130" s="156"/>
      <c r="Y130" s="156"/>
    </row>
    <row r="131" spans="15:25" ht="15.75" customHeight="1">
      <c r="O131" s="156"/>
      <c r="P131" s="156"/>
      <c r="Q131" s="156"/>
      <c r="R131" s="156"/>
      <c r="S131" s="156"/>
      <c r="T131" s="156"/>
      <c r="U131" s="156"/>
      <c r="V131" s="156"/>
      <c r="W131" s="156"/>
      <c r="X131" s="156"/>
      <c r="Y131" s="156"/>
    </row>
    <row r="132" spans="15:25" ht="15.75" customHeight="1">
      <c r="O132" s="156"/>
      <c r="P132" s="156"/>
      <c r="Q132" s="156"/>
      <c r="R132" s="156"/>
      <c r="S132" s="156"/>
      <c r="T132" s="156"/>
      <c r="U132" s="156"/>
      <c r="V132" s="156"/>
      <c r="W132" s="156"/>
      <c r="X132" s="156"/>
      <c r="Y132" s="156"/>
    </row>
    <row r="133" spans="15:25" ht="15.75" customHeight="1">
      <c r="O133" s="156"/>
      <c r="P133" s="156"/>
      <c r="Q133" s="156"/>
      <c r="R133" s="156"/>
      <c r="S133" s="156"/>
      <c r="T133" s="156"/>
      <c r="U133" s="156"/>
      <c r="V133" s="156"/>
      <c r="W133" s="156"/>
      <c r="X133" s="156"/>
      <c r="Y133" s="156"/>
    </row>
    <row r="134" spans="15:25" ht="15.75" customHeight="1">
      <c r="O134" s="156"/>
      <c r="P134" s="156"/>
      <c r="Q134" s="156"/>
      <c r="R134" s="156"/>
      <c r="S134" s="156"/>
      <c r="T134" s="156"/>
      <c r="U134" s="156"/>
      <c r="V134" s="156"/>
      <c r="W134" s="156"/>
      <c r="X134" s="156"/>
      <c r="Y134" s="156"/>
    </row>
    <row r="135" spans="15:25" ht="15.75" customHeight="1">
      <c r="O135" s="156"/>
      <c r="P135" s="156"/>
      <c r="Q135" s="156"/>
      <c r="R135" s="156"/>
      <c r="S135" s="156"/>
      <c r="T135" s="156"/>
      <c r="U135" s="156"/>
      <c r="V135" s="156"/>
      <c r="W135" s="156"/>
      <c r="X135" s="156"/>
      <c r="Y135" s="156"/>
    </row>
    <row r="136" spans="15:25" ht="15.75" customHeight="1">
      <c r="O136" s="156"/>
      <c r="P136" s="156"/>
      <c r="Q136" s="156"/>
      <c r="R136" s="156"/>
      <c r="S136" s="156"/>
      <c r="T136" s="156"/>
      <c r="U136" s="156"/>
      <c r="V136" s="156"/>
      <c r="W136" s="156"/>
      <c r="X136" s="156"/>
      <c r="Y136" s="156"/>
    </row>
    <row r="137" spans="15:25" ht="15.75" customHeight="1">
      <c r="O137" s="156"/>
      <c r="P137" s="156"/>
      <c r="Q137" s="156"/>
      <c r="R137" s="156"/>
      <c r="S137" s="156"/>
      <c r="T137" s="156"/>
      <c r="U137" s="156"/>
      <c r="V137" s="156"/>
      <c r="W137" s="156"/>
      <c r="X137" s="156"/>
      <c r="Y137" s="156"/>
    </row>
    <row r="138" spans="15:25" ht="15.75" customHeight="1">
      <c r="O138" s="156"/>
      <c r="P138" s="156"/>
      <c r="Q138" s="156"/>
      <c r="R138" s="156"/>
      <c r="S138" s="156"/>
      <c r="T138" s="156"/>
      <c r="U138" s="156"/>
      <c r="V138" s="156"/>
      <c r="W138" s="156"/>
      <c r="X138" s="156"/>
      <c r="Y138" s="156"/>
    </row>
    <row r="139" spans="15:25" ht="15.75" customHeight="1">
      <c r="O139" s="156"/>
      <c r="P139" s="156"/>
      <c r="Q139" s="156"/>
      <c r="R139" s="156"/>
      <c r="S139" s="156"/>
      <c r="T139" s="156"/>
      <c r="U139" s="156"/>
      <c r="V139" s="156"/>
      <c r="W139" s="156"/>
      <c r="X139" s="156"/>
      <c r="Y139" s="156"/>
    </row>
    <row r="140" spans="15:25" ht="15.75" customHeight="1">
      <c r="O140" s="156"/>
      <c r="P140" s="156"/>
      <c r="Q140" s="156"/>
      <c r="R140" s="156"/>
      <c r="S140" s="156"/>
      <c r="T140" s="156"/>
      <c r="U140" s="156"/>
      <c r="V140" s="156"/>
      <c r="W140" s="156"/>
      <c r="X140" s="156"/>
      <c r="Y140" s="156"/>
    </row>
    <row r="141" spans="15:25" ht="15.75" customHeight="1">
      <c r="O141" s="156"/>
      <c r="P141" s="156"/>
      <c r="Q141" s="156"/>
      <c r="R141" s="156"/>
      <c r="S141" s="156"/>
      <c r="T141" s="156"/>
      <c r="U141" s="156"/>
      <c r="V141" s="156"/>
      <c r="W141" s="156"/>
      <c r="X141" s="156"/>
      <c r="Y141" s="156"/>
    </row>
    <row r="142" spans="15:25" ht="15.75" customHeight="1">
      <c r="O142" s="156"/>
      <c r="P142" s="156"/>
      <c r="Q142" s="156"/>
      <c r="R142" s="156"/>
      <c r="S142" s="156"/>
      <c r="T142" s="156"/>
      <c r="U142" s="156"/>
      <c r="V142" s="156"/>
      <c r="W142" s="156"/>
      <c r="X142" s="156"/>
      <c r="Y142" s="156"/>
    </row>
    <row r="143" spans="15:25" ht="15.75" customHeight="1">
      <c r="O143" s="156"/>
      <c r="P143" s="156"/>
      <c r="Q143" s="156"/>
      <c r="R143" s="156"/>
      <c r="S143" s="156"/>
      <c r="T143" s="156"/>
      <c r="U143" s="156"/>
      <c r="V143" s="156"/>
      <c r="W143" s="156"/>
      <c r="X143" s="156"/>
      <c r="Y143" s="156"/>
    </row>
    <row r="144" spans="15:25" ht="15.75" customHeight="1">
      <c r="O144" s="156"/>
      <c r="P144" s="156"/>
      <c r="Q144" s="156"/>
      <c r="R144" s="156"/>
      <c r="S144" s="156"/>
      <c r="T144" s="156"/>
      <c r="U144" s="156"/>
      <c r="V144" s="156"/>
      <c r="W144" s="156"/>
      <c r="X144" s="156"/>
      <c r="Y144" s="156"/>
    </row>
    <row r="145" spans="15:25" ht="15.75" customHeight="1">
      <c r="O145" s="156"/>
      <c r="P145" s="156"/>
      <c r="Q145" s="156"/>
      <c r="R145" s="156"/>
      <c r="S145" s="156"/>
      <c r="T145" s="156"/>
      <c r="U145" s="156"/>
      <c r="V145" s="156"/>
      <c r="W145" s="156"/>
      <c r="X145" s="156"/>
      <c r="Y145" s="156"/>
    </row>
    <row r="146" spans="15:25" ht="15.75" customHeight="1">
      <c r="O146" s="156"/>
      <c r="P146" s="156"/>
      <c r="Q146" s="156"/>
      <c r="R146" s="156"/>
      <c r="S146" s="156"/>
      <c r="T146" s="156"/>
      <c r="U146" s="156"/>
      <c r="V146" s="156"/>
      <c r="W146" s="156"/>
      <c r="X146" s="156"/>
      <c r="Y146" s="156"/>
    </row>
    <row r="147" spans="15:25" ht="15.75" customHeight="1">
      <c r="O147" s="156"/>
      <c r="P147" s="156"/>
      <c r="Q147" s="156"/>
      <c r="R147" s="156"/>
      <c r="S147" s="156"/>
      <c r="T147" s="156"/>
      <c r="U147" s="156"/>
      <c r="V147" s="156"/>
      <c r="W147" s="156"/>
      <c r="X147" s="156"/>
      <c r="Y147" s="156"/>
    </row>
    <row r="148" spans="15:25" ht="15.75" customHeight="1">
      <c r="O148" s="156"/>
      <c r="P148" s="156"/>
      <c r="Q148" s="156"/>
      <c r="R148" s="156"/>
      <c r="S148" s="156"/>
      <c r="T148" s="156"/>
      <c r="U148" s="156"/>
      <c r="V148" s="156"/>
      <c r="W148" s="156"/>
      <c r="X148" s="156"/>
      <c r="Y148" s="156"/>
    </row>
    <row r="149" spans="15:25" ht="15.75" customHeight="1">
      <c r="O149" s="156"/>
      <c r="P149" s="156"/>
      <c r="Q149" s="156"/>
      <c r="R149" s="156"/>
      <c r="S149" s="156"/>
      <c r="T149" s="156"/>
      <c r="U149" s="156"/>
      <c r="V149" s="156"/>
      <c r="W149" s="156"/>
      <c r="X149" s="156"/>
      <c r="Y149" s="156"/>
    </row>
    <row r="150" spans="15:25" ht="15.75" customHeight="1">
      <c r="O150" s="156"/>
      <c r="P150" s="156"/>
      <c r="Q150" s="156"/>
      <c r="R150" s="156"/>
      <c r="S150" s="156"/>
      <c r="T150" s="156"/>
      <c r="U150" s="156"/>
      <c r="V150" s="156"/>
      <c r="W150" s="156"/>
      <c r="X150" s="156"/>
      <c r="Y150" s="156"/>
    </row>
    <row r="151" spans="15:25" ht="15.75" customHeight="1">
      <c r="O151" s="156"/>
      <c r="P151" s="156"/>
      <c r="Q151" s="156"/>
      <c r="R151" s="156"/>
      <c r="S151" s="156"/>
      <c r="T151" s="156"/>
      <c r="U151" s="156"/>
      <c r="V151" s="156"/>
      <c r="W151" s="156"/>
      <c r="X151" s="156"/>
      <c r="Y151" s="156"/>
    </row>
    <row r="152" spans="15:25" ht="15.75" customHeight="1">
      <c r="O152" s="156"/>
      <c r="P152" s="156"/>
      <c r="Q152" s="156"/>
      <c r="R152" s="156"/>
      <c r="S152" s="156"/>
      <c r="T152" s="156"/>
      <c r="U152" s="156"/>
      <c r="V152" s="156"/>
      <c r="W152" s="156"/>
      <c r="X152" s="156"/>
      <c r="Y152" s="156"/>
    </row>
    <row r="153" spans="15:25" ht="15.75" customHeight="1">
      <c r="O153" s="156"/>
      <c r="P153" s="156"/>
      <c r="Q153" s="156"/>
      <c r="R153" s="156"/>
      <c r="S153" s="156"/>
      <c r="T153" s="156"/>
      <c r="U153" s="156"/>
      <c r="V153" s="156"/>
      <c r="W153" s="156"/>
      <c r="X153" s="156"/>
      <c r="Y153" s="156"/>
    </row>
    <row r="154" spans="15:25" ht="15.75" customHeight="1">
      <c r="O154" s="156"/>
      <c r="P154" s="156"/>
      <c r="Q154" s="156"/>
      <c r="R154" s="156"/>
      <c r="S154" s="156"/>
      <c r="T154" s="156"/>
      <c r="U154" s="156"/>
      <c r="V154" s="156"/>
      <c r="W154" s="156"/>
      <c r="X154" s="156"/>
      <c r="Y154" s="156"/>
    </row>
    <row r="155" spans="15:25" ht="15.75" customHeight="1">
      <c r="O155" s="156"/>
      <c r="P155" s="156"/>
      <c r="Q155" s="156"/>
      <c r="R155" s="156"/>
      <c r="S155" s="156"/>
      <c r="T155" s="156"/>
      <c r="U155" s="156"/>
      <c r="V155" s="156"/>
      <c r="W155" s="156"/>
      <c r="X155" s="156"/>
      <c r="Y155" s="156"/>
    </row>
    <row r="156" spans="15:25" ht="15.75" customHeight="1">
      <c r="O156" s="156"/>
      <c r="P156" s="156"/>
      <c r="Q156" s="156"/>
      <c r="R156" s="156"/>
      <c r="S156" s="156"/>
      <c r="T156" s="156"/>
      <c r="U156" s="156"/>
      <c r="V156" s="156"/>
      <c r="W156" s="156"/>
      <c r="X156" s="156"/>
      <c r="Y156" s="156"/>
    </row>
    <row r="157" spans="15:25" ht="15.75" customHeight="1">
      <c r="O157" s="156"/>
      <c r="P157" s="156"/>
      <c r="Q157" s="156"/>
      <c r="R157" s="156"/>
      <c r="S157" s="156"/>
      <c r="T157" s="156"/>
      <c r="U157" s="156"/>
      <c r="V157" s="156"/>
      <c r="W157" s="156"/>
      <c r="X157" s="156"/>
      <c r="Y157" s="156"/>
    </row>
    <row r="158" spans="15:25" ht="15.75" customHeight="1">
      <c r="O158" s="156"/>
      <c r="P158" s="156"/>
      <c r="Q158" s="156"/>
      <c r="R158" s="156"/>
      <c r="S158" s="156"/>
      <c r="T158" s="156"/>
      <c r="U158" s="156"/>
      <c r="V158" s="156"/>
      <c r="W158" s="156"/>
      <c r="X158" s="156"/>
      <c r="Y158" s="156"/>
    </row>
    <row r="159" spans="15:25" ht="15.75" customHeight="1">
      <c r="O159" s="156"/>
      <c r="P159" s="156"/>
      <c r="Q159" s="156"/>
      <c r="R159" s="156"/>
      <c r="S159" s="156"/>
      <c r="T159" s="156"/>
      <c r="U159" s="156"/>
      <c r="V159" s="156"/>
      <c r="W159" s="156"/>
      <c r="X159" s="156"/>
      <c r="Y159" s="156"/>
    </row>
    <row r="160" spans="15:25" ht="15.75" customHeight="1">
      <c r="O160" s="156"/>
      <c r="P160" s="156"/>
      <c r="Q160" s="156"/>
      <c r="R160" s="156"/>
      <c r="S160" s="156"/>
      <c r="T160" s="156"/>
      <c r="U160" s="156"/>
      <c r="V160" s="156"/>
      <c r="W160" s="156"/>
      <c r="X160" s="156"/>
      <c r="Y160" s="156"/>
    </row>
    <row r="161" spans="15:25" ht="15.75" customHeight="1">
      <c r="O161" s="156"/>
      <c r="P161" s="156"/>
      <c r="Q161" s="156"/>
      <c r="R161" s="156"/>
      <c r="S161" s="156"/>
      <c r="T161" s="156"/>
      <c r="U161" s="156"/>
      <c r="V161" s="156"/>
      <c r="W161" s="156"/>
      <c r="X161" s="156"/>
      <c r="Y161" s="156"/>
    </row>
    <row r="162" spans="15:25" ht="15.75" customHeight="1">
      <c r="O162" s="156"/>
      <c r="P162" s="156"/>
      <c r="Q162" s="156"/>
      <c r="R162" s="156"/>
      <c r="S162" s="156"/>
      <c r="T162" s="156"/>
      <c r="U162" s="156"/>
      <c r="V162" s="156"/>
      <c r="W162" s="156"/>
      <c r="X162" s="156"/>
      <c r="Y162" s="156"/>
    </row>
    <row r="163" spans="15:25" ht="15.75" customHeight="1">
      <c r="O163" s="156"/>
      <c r="P163" s="156"/>
      <c r="Q163" s="156"/>
      <c r="R163" s="156"/>
      <c r="S163" s="156"/>
      <c r="T163" s="156"/>
      <c r="U163" s="156"/>
      <c r="V163" s="156"/>
      <c r="W163" s="156"/>
      <c r="X163" s="156"/>
      <c r="Y163" s="156"/>
    </row>
    <row r="164" spans="15:25" ht="15.75" customHeight="1">
      <c r="O164" s="156"/>
      <c r="P164" s="156"/>
      <c r="Q164" s="156"/>
      <c r="R164" s="156"/>
      <c r="S164" s="156"/>
      <c r="T164" s="156"/>
      <c r="U164" s="156"/>
      <c r="V164" s="156"/>
      <c r="W164" s="156"/>
      <c r="X164" s="156"/>
      <c r="Y164" s="156"/>
    </row>
    <row r="165" spans="15:25" ht="15.75" customHeight="1">
      <c r="O165" s="156"/>
      <c r="P165" s="156"/>
      <c r="Q165" s="156"/>
      <c r="R165" s="156"/>
      <c r="S165" s="156"/>
      <c r="T165" s="156"/>
      <c r="U165" s="156"/>
      <c r="V165" s="156"/>
      <c r="W165" s="156"/>
      <c r="X165" s="156"/>
      <c r="Y165" s="156"/>
    </row>
    <row r="166" spans="15:25" ht="15.75" customHeight="1">
      <c r="O166" s="156"/>
      <c r="P166" s="156"/>
      <c r="Q166" s="156"/>
      <c r="R166" s="156"/>
      <c r="S166" s="156"/>
      <c r="T166" s="156"/>
      <c r="U166" s="156"/>
      <c r="V166" s="156"/>
      <c r="W166" s="156"/>
      <c r="X166" s="156"/>
      <c r="Y166" s="156"/>
    </row>
    <row r="167" spans="15:25" ht="15.75" customHeight="1">
      <c r="O167" s="156"/>
      <c r="P167" s="156"/>
      <c r="Q167" s="156"/>
      <c r="R167" s="156"/>
      <c r="S167" s="156"/>
      <c r="T167" s="156"/>
      <c r="U167" s="156"/>
      <c r="V167" s="156"/>
      <c r="W167" s="156"/>
      <c r="X167" s="156"/>
      <c r="Y167" s="156"/>
    </row>
    <row r="168" spans="15:25" ht="15.75" customHeight="1">
      <c r="O168" s="156"/>
      <c r="P168" s="156"/>
      <c r="Q168" s="156"/>
      <c r="R168" s="156"/>
      <c r="S168" s="156"/>
      <c r="T168" s="156"/>
      <c r="U168" s="156"/>
      <c r="V168" s="156"/>
      <c r="W168" s="156"/>
      <c r="X168" s="156"/>
      <c r="Y168" s="156"/>
    </row>
    <row r="169" spans="15:25" ht="15.75" customHeight="1">
      <c r="O169" s="156"/>
      <c r="P169" s="156"/>
      <c r="Q169" s="156"/>
      <c r="R169" s="156"/>
      <c r="S169" s="156"/>
      <c r="T169" s="156"/>
      <c r="U169" s="156"/>
      <c r="V169" s="156"/>
      <c r="W169" s="156"/>
      <c r="X169" s="156"/>
      <c r="Y169" s="156"/>
    </row>
    <row r="170" spans="15:25" ht="15.75" customHeight="1">
      <c r="O170" s="156"/>
      <c r="P170" s="156"/>
      <c r="Q170" s="156"/>
      <c r="R170" s="156"/>
      <c r="S170" s="156"/>
      <c r="T170" s="156"/>
      <c r="U170" s="156"/>
      <c r="V170" s="156"/>
      <c r="W170" s="156"/>
      <c r="X170" s="156"/>
      <c r="Y170" s="156"/>
    </row>
    <row r="171" spans="15:25" ht="15.75" customHeight="1">
      <c r="O171" s="156"/>
      <c r="P171" s="156"/>
      <c r="Q171" s="156"/>
      <c r="R171" s="156"/>
      <c r="S171" s="156"/>
      <c r="T171" s="156"/>
      <c r="U171" s="156"/>
      <c r="V171" s="156"/>
      <c r="W171" s="156"/>
      <c r="X171" s="156"/>
      <c r="Y171" s="156"/>
    </row>
    <row r="172" spans="15:25" ht="15.75" customHeight="1">
      <c r="O172" s="156"/>
      <c r="P172" s="156"/>
      <c r="Q172" s="156"/>
      <c r="R172" s="156"/>
      <c r="S172" s="156"/>
      <c r="T172" s="156"/>
      <c r="U172" s="156"/>
      <c r="V172" s="156"/>
      <c r="W172" s="156"/>
      <c r="X172" s="156"/>
      <c r="Y172" s="156"/>
    </row>
    <row r="173" spans="15:25" ht="15.75" customHeight="1">
      <c r="O173" s="156"/>
      <c r="P173" s="156"/>
      <c r="Q173" s="156"/>
      <c r="R173" s="156"/>
      <c r="S173" s="156"/>
      <c r="T173" s="156"/>
      <c r="U173" s="156"/>
      <c r="V173" s="156"/>
      <c r="W173" s="156"/>
      <c r="X173" s="156"/>
      <c r="Y173" s="156"/>
    </row>
    <row r="174" spans="15:25" ht="15.75" customHeight="1">
      <c r="O174" s="156"/>
      <c r="P174" s="156"/>
      <c r="Q174" s="156"/>
      <c r="R174" s="156"/>
      <c r="S174" s="156"/>
      <c r="T174" s="156"/>
      <c r="U174" s="156"/>
      <c r="V174" s="156"/>
      <c r="W174" s="156"/>
      <c r="X174" s="156"/>
      <c r="Y174" s="156"/>
    </row>
    <row r="175" spans="15:25" ht="15.75" customHeight="1">
      <c r="O175" s="156"/>
      <c r="P175" s="156"/>
      <c r="Q175" s="156"/>
      <c r="R175" s="156"/>
      <c r="S175" s="156"/>
      <c r="T175" s="156"/>
      <c r="U175" s="156"/>
      <c r="V175" s="156"/>
      <c r="W175" s="156"/>
      <c r="X175" s="156"/>
      <c r="Y175" s="156"/>
    </row>
    <row r="176" spans="15:25" ht="15.75" customHeight="1">
      <c r="O176" s="156"/>
      <c r="P176" s="156"/>
      <c r="Q176" s="156"/>
      <c r="R176" s="156"/>
      <c r="S176" s="156"/>
      <c r="T176" s="156"/>
      <c r="U176" s="156"/>
      <c r="V176" s="156"/>
      <c r="W176" s="156"/>
      <c r="X176" s="156"/>
      <c r="Y176" s="156"/>
    </row>
    <row r="177" spans="15:25" ht="15.75" customHeight="1">
      <c r="O177" s="156"/>
      <c r="P177" s="156"/>
      <c r="Q177" s="156"/>
      <c r="R177" s="156"/>
      <c r="S177" s="156"/>
      <c r="T177" s="156"/>
      <c r="U177" s="156"/>
      <c r="V177" s="156"/>
      <c r="W177" s="156"/>
      <c r="X177" s="156"/>
      <c r="Y177" s="156"/>
    </row>
    <row r="178" spans="15:25" ht="15.75" customHeight="1">
      <c r="O178" s="156"/>
      <c r="P178" s="156"/>
      <c r="Q178" s="156"/>
      <c r="R178" s="156"/>
      <c r="S178" s="156"/>
      <c r="T178" s="156"/>
      <c r="U178" s="156"/>
      <c r="V178" s="156"/>
      <c r="W178" s="156"/>
      <c r="X178" s="156"/>
      <c r="Y178" s="156"/>
    </row>
    <row r="179" spans="15:25" ht="15.75" customHeight="1">
      <c r="O179" s="156"/>
      <c r="P179" s="156"/>
      <c r="Q179" s="156"/>
      <c r="R179" s="156"/>
      <c r="S179" s="156"/>
      <c r="T179" s="156"/>
      <c r="U179" s="156"/>
      <c r="V179" s="156"/>
      <c r="W179" s="156"/>
      <c r="X179" s="156"/>
      <c r="Y179" s="156"/>
    </row>
    <row r="180" spans="15:25" ht="15.75" customHeight="1">
      <c r="O180" s="156"/>
      <c r="P180" s="156"/>
      <c r="Q180" s="156"/>
      <c r="R180" s="156"/>
      <c r="S180" s="156"/>
      <c r="T180" s="156"/>
      <c r="U180" s="156"/>
      <c r="V180" s="156"/>
      <c r="W180" s="156"/>
      <c r="X180" s="156"/>
      <c r="Y180" s="156"/>
    </row>
    <row r="181" spans="15:25" ht="15.75" customHeight="1">
      <c r="O181" s="156"/>
      <c r="P181" s="156"/>
      <c r="Q181" s="156"/>
      <c r="R181" s="156"/>
      <c r="S181" s="156"/>
      <c r="T181" s="156"/>
      <c r="U181" s="156"/>
      <c r="V181" s="156"/>
      <c r="W181" s="156"/>
      <c r="X181" s="156"/>
      <c r="Y181" s="156"/>
    </row>
    <row r="182" spans="15:25" ht="15.75" customHeight="1">
      <c r="O182" s="156"/>
      <c r="P182" s="156"/>
      <c r="Q182" s="156"/>
      <c r="R182" s="156"/>
      <c r="S182" s="156"/>
      <c r="T182" s="156"/>
      <c r="U182" s="156"/>
      <c r="V182" s="156"/>
      <c r="W182" s="156"/>
      <c r="X182" s="156"/>
      <c r="Y182" s="156"/>
    </row>
    <row r="183" spans="15:25" ht="15.75" customHeight="1">
      <c r="O183" s="156"/>
      <c r="P183" s="156"/>
      <c r="Q183" s="156"/>
      <c r="R183" s="156"/>
      <c r="S183" s="156"/>
      <c r="T183" s="156"/>
      <c r="U183" s="156"/>
      <c r="V183" s="156"/>
      <c r="W183" s="156"/>
      <c r="X183" s="156"/>
      <c r="Y183" s="156"/>
    </row>
    <row r="184" spans="15:25" ht="15.75" customHeight="1">
      <c r="O184" s="156"/>
      <c r="P184" s="156"/>
      <c r="Q184" s="156"/>
      <c r="R184" s="156"/>
      <c r="S184" s="156"/>
      <c r="T184" s="156"/>
      <c r="U184" s="156"/>
      <c r="V184" s="156"/>
      <c r="W184" s="156"/>
      <c r="X184" s="156"/>
      <c r="Y184" s="156"/>
    </row>
    <row r="185" spans="15:25" ht="15.75" customHeight="1">
      <c r="O185" s="156"/>
      <c r="P185" s="156"/>
      <c r="Q185" s="156"/>
      <c r="R185" s="156"/>
      <c r="S185" s="156"/>
      <c r="T185" s="156"/>
      <c r="U185" s="156"/>
      <c r="V185" s="156"/>
      <c r="W185" s="156"/>
      <c r="X185" s="156"/>
      <c r="Y185" s="156"/>
    </row>
    <row r="186" spans="15:25" ht="15.75" customHeight="1">
      <c r="O186" s="156"/>
      <c r="P186" s="156"/>
      <c r="Q186" s="156"/>
      <c r="R186" s="156"/>
      <c r="S186" s="156"/>
      <c r="T186" s="156"/>
      <c r="U186" s="156"/>
      <c r="V186" s="156"/>
      <c r="W186" s="156"/>
      <c r="X186" s="156"/>
      <c r="Y186" s="156"/>
    </row>
    <row r="187" spans="15:25" ht="15.75" customHeight="1">
      <c r="O187" s="156"/>
      <c r="P187" s="156"/>
      <c r="Q187" s="156"/>
      <c r="R187" s="156"/>
      <c r="S187" s="156"/>
      <c r="T187" s="156"/>
      <c r="U187" s="156"/>
      <c r="V187" s="156"/>
      <c r="W187" s="156"/>
      <c r="X187" s="156"/>
      <c r="Y187" s="156"/>
    </row>
    <row r="188" spans="15:25" ht="15.75" customHeight="1">
      <c r="O188" s="156"/>
      <c r="P188" s="156"/>
      <c r="Q188" s="156"/>
      <c r="R188" s="156"/>
      <c r="S188" s="156"/>
      <c r="T188" s="156"/>
      <c r="U188" s="156"/>
      <c r="V188" s="156"/>
      <c r="W188" s="156"/>
      <c r="X188" s="156"/>
      <c r="Y188" s="156"/>
    </row>
    <row r="189" spans="15:25" ht="15.75" customHeight="1">
      <c r="O189" s="156"/>
      <c r="P189" s="156"/>
      <c r="Q189" s="156"/>
      <c r="R189" s="156"/>
      <c r="S189" s="156"/>
      <c r="T189" s="156"/>
      <c r="U189" s="156"/>
      <c r="V189" s="156"/>
      <c r="W189" s="156"/>
      <c r="X189" s="156"/>
      <c r="Y189" s="156"/>
    </row>
    <row r="190" spans="15:25" ht="15.75" customHeight="1">
      <c r="O190" s="156"/>
      <c r="P190" s="156"/>
      <c r="Q190" s="156"/>
      <c r="R190" s="156"/>
      <c r="S190" s="156"/>
      <c r="T190" s="156"/>
      <c r="U190" s="156"/>
      <c r="V190" s="156"/>
      <c r="W190" s="156"/>
      <c r="X190" s="156"/>
      <c r="Y190" s="156"/>
    </row>
    <row r="191" spans="15:25" ht="15.75" customHeight="1">
      <c r="O191" s="156"/>
      <c r="P191" s="156"/>
      <c r="Q191" s="156"/>
      <c r="R191" s="156"/>
      <c r="S191" s="156"/>
      <c r="T191" s="156"/>
      <c r="U191" s="156"/>
      <c r="V191" s="156"/>
      <c r="W191" s="156"/>
      <c r="X191" s="156"/>
      <c r="Y191" s="156"/>
    </row>
    <row r="192" spans="15:25" ht="15.75" customHeight="1">
      <c r="O192" s="156"/>
      <c r="P192" s="156"/>
      <c r="Q192" s="156"/>
      <c r="R192" s="156"/>
      <c r="S192" s="156"/>
      <c r="T192" s="156"/>
      <c r="U192" s="156"/>
      <c r="V192" s="156"/>
      <c r="W192" s="156"/>
      <c r="X192" s="156"/>
      <c r="Y192" s="156"/>
    </row>
    <row r="193" spans="15:25" ht="15.75" customHeight="1">
      <c r="O193" s="156"/>
      <c r="P193" s="156"/>
      <c r="Q193" s="156"/>
      <c r="R193" s="156"/>
      <c r="S193" s="156"/>
      <c r="T193" s="156"/>
      <c r="U193" s="156"/>
      <c r="V193" s="156"/>
      <c r="W193" s="156"/>
      <c r="X193" s="156"/>
      <c r="Y193" s="156"/>
    </row>
    <row r="194" spans="15:25" ht="15.75" customHeight="1">
      <c r="O194" s="156"/>
      <c r="P194" s="156"/>
      <c r="Q194" s="156"/>
      <c r="R194" s="156"/>
      <c r="S194" s="156"/>
      <c r="T194" s="156"/>
      <c r="U194" s="156"/>
      <c r="V194" s="156"/>
      <c r="W194" s="156"/>
      <c r="X194" s="156"/>
      <c r="Y194" s="156"/>
    </row>
    <row r="195" spans="15:25" ht="15.75" customHeight="1">
      <c r="O195" s="156"/>
      <c r="P195" s="156"/>
      <c r="Q195" s="156"/>
      <c r="R195" s="156"/>
      <c r="S195" s="156"/>
      <c r="T195" s="156"/>
      <c r="U195" s="156"/>
      <c r="V195" s="156"/>
      <c r="W195" s="156"/>
      <c r="X195" s="156"/>
      <c r="Y195" s="156"/>
    </row>
    <row r="196" spans="15:25" ht="15.75" customHeight="1">
      <c r="O196" s="156"/>
      <c r="P196" s="156"/>
      <c r="Q196" s="156"/>
      <c r="R196" s="156"/>
      <c r="S196" s="156"/>
      <c r="T196" s="156"/>
      <c r="U196" s="156"/>
      <c r="V196" s="156"/>
      <c r="W196" s="156"/>
      <c r="X196" s="156"/>
      <c r="Y196" s="156"/>
    </row>
    <row r="197" spans="15:25" ht="15.75" customHeight="1">
      <c r="O197" s="156"/>
      <c r="P197" s="156"/>
      <c r="Q197" s="156"/>
      <c r="R197" s="156"/>
      <c r="S197" s="156"/>
      <c r="T197" s="156"/>
      <c r="U197" s="156"/>
      <c r="V197" s="156"/>
      <c r="W197" s="156"/>
      <c r="X197" s="156"/>
      <c r="Y197" s="156"/>
    </row>
    <row r="198" spans="15:25" ht="15.75" customHeight="1">
      <c r="O198" s="156"/>
      <c r="P198" s="156"/>
      <c r="Q198" s="156"/>
      <c r="R198" s="156"/>
      <c r="S198" s="156"/>
      <c r="T198" s="156"/>
      <c r="U198" s="156"/>
      <c r="V198" s="156"/>
      <c r="W198" s="156"/>
      <c r="X198" s="156"/>
      <c r="Y198" s="156"/>
    </row>
    <row r="199" spans="15:25" ht="15.75" customHeight="1">
      <c r="O199" s="156"/>
      <c r="P199" s="156"/>
      <c r="Q199" s="156"/>
      <c r="R199" s="156"/>
      <c r="S199" s="156"/>
      <c r="T199" s="156"/>
      <c r="U199" s="156"/>
      <c r="V199" s="156"/>
      <c r="W199" s="156"/>
      <c r="X199" s="156"/>
      <c r="Y199" s="156"/>
    </row>
    <row r="200" spans="15:25" ht="15.75" customHeight="1">
      <c r="O200" s="156"/>
      <c r="P200" s="156"/>
      <c r="Q200" s="156"/>
      <c r="R200" s="156"/>
      <c r="S200" s="156"/>
      <c r="T200" s="156"/>
      <c r="U200" s="156"/>
      <c r="V200" s="156"/>
      <c r="W200" s="156"/>
      <c r="X200" s="156"/>
      <c r="Y200" s="156"/>
    </row>
    <row r="201" spans="15:25" ht="15.75" customHeight="1">
      <c r="O201" s="156"/>
      <c r="P201" s="156"/>
      <c r="Q201" s="156"/>
      <c r="R201" s="156"/>
      <c r="S201" s="156"/>
      <c r="T201" s="156"/>
      <c r="U201" s="156"/>
      <c r="V201" s="156"/>
      <c r="W201" s="156"/>
      <c r="X201" s="156"/>
      <c r="Y201" s="156"/>
    </row>
    <row r="202" spans="15:25" ht="15.75" customHeight="1">
      <c r="O202" s="156"/>
      <c r="P202" s="156"/>
      <c r="Q202" s="156"/>
      <c r="R202" s="156"/>
      <c r="S202" s="156"/>
      <c r="T202" s="156"/>
      <c r="U202" s="156"/>
      <c r="V202" s="156"/>
      <c r="W202" s="156"/>
      <c r="X202" s="156"/>
      <c r="Y202" s="156"/>
    </row>
    <row r="203" spans="15:25" ht="15.75" customHeight="1">
      <c r="O203" s="156"/>
      <c r="P203" s="156"/>
      <c r="Q203" s="156"/>
      <c r="R203" s="156"/>
      <c r="S203" s="156"/>
      <c r="T203" s="156"/>
      <c r="U203" s="156"/>
      <c r="V203" s="156"/>
      <c r="W203" s="156"/>
      <c r="X203" s="156"/>
      <c r="Y203" s="156"/>
    </row>
    <row r="204" spans="15:25" ht="15.75" customHeight="1">
      <c r="O204" s="156"/>
      <c r="P204" s="156"/>
      <c r="Q204" s="156"/>
      <c r="R204" s="156"/>
      <c r="S204" s="156"/>
      <c r="T204" s="156"/>
      <c r="U204" s="156"/>
      <c r="V204" s="156"/>
      <c r="W204" s="156"/>
      <c r="X204" s="156"/>
      <c r="Y204" s="156"/>
    </row>
    <row r="205" spans="15:25" ht="15.75" customHeight="1">
      <c r="O205" s="156"/>
      <c r="P205" s="156"/>
      <c r="Q205" s="156"/>
      <c r="R205" s="156"/>
      <c r="S205" s="156"/>
      <c r="T205" s="156"/>
      <c r="U205" s="156"/>
      <c r="V205" s="156"/>
      <c r="W205" s="156"/>
      <c r="X205" s="156"/>
      <c r="Y205" s="156"/>
    </row>
    <row r="206" spans="15:25" ht="15.75" customHeight="1">
      <c r="O206" s="156"/>
      <c r="P206" s="156"/>
      <c r="Q206" s="156"/>
      <c r="R206" s="156"/>
      <c r="S206" s="156"/>
      <c r="T206" s="156"/>
      <c r="U206" s="156"/>
      <c r="V206" s="156"/>
      <c r="W206" s="156"/>
      <c r="X206" s="156"/>
      <c r="Y206" s="156"/>
    </row>
    <row r="207" spans="15:25" ht="15.75" customHeight="1">
      <c r="O207" s="156"/>
      <c r="P207" s="156"/>
      <c r="Q207" s="156"/>
      <c r="R207" s="156"/>
      <c r="S207" s="156"/>
      <c r="T207" s="156"/>
      <c r="U207" s="156"/>
      <c r="V207" s="156"/>
      <c r="W207" s="156"/>
      <c r="X207" s="156"/>
      <c r="Y207" s="156"/>
    </row>
    <row r="208" spans="15:25" ht="15.75" customHeight="1">
      <c r="O208" s="156"/>
      <c r="P208" s="156"/>
      <c r="Q208" s="156"/>
      <c r="R208" s="156"/>
      <c r="S208" s="156"/>
      <c r="T208" s="156"/>
      <c r="U208" s="156"/>
      <c r="V208" s="156"/>
      <c r="W208" s="156"/>
      <c r="X208" s="156"/>
      <c r="Y208" s="156"/>
    </row>
    <row r="209" spans="15:25" ht="15.75" customHeight="1">
      <c r="O209" s="156"/>
      <c r="P209" s="156"/>
      <c r="Q209" s="156"/>
      <c r="R209" s="156"/>
      <c r="S209" s="156"/>
      <c r="T209" s="156"/>
      <c r="U209" s="156"/>
      <c r="V209" s="156"/>
      <c r="W209" s="156"/>
      <c r="X209" s="156"/>
      <c r="Y209" s="156"/>
    </row>
    <row r="210" spans="15:25" ht="15.75" customHeight="1">
      <c r="O210" s="156"/>
      <c r="P210" s="156"/>
      <c r="Q210" s="156"/>
      <c r="R210" s="156"/>
      <c r="S210" s="156"/>
      <c r="T210" s="156"/>
      <c r="U210" s="156"/>
      <c r="V210" s="156"/>
      <c r="W210" s="156"/>
      <c r="X210" s="156"/>
      <c r="Y210" s="156"/>
    </row>
    <row r="211" spans="15:25" ht="15.75" customHeight="1">
      <c r="O211" s="156"/>
      <c r="P211" s="156"/>
      <c r="Q211" s="156"/>
      <c r="R211" s="156"/>
      <c r="S211" s="156"/>
      <c r="T211" s="156"/>
      <c r="U211" s="156"/>
      <c r="V211" s="156"/>
      <c r="W211" s="156"/>
      <c r="X211" s="156"/>
      <c r="Y211" s="156"/>
    </row>
    <row r="212" spans="15:25" ht="15.75" customHeight="1">
      <c r="O212" s="156"/>
      <c r="P212" s="156"/>
      <c r="Q212" s="156"/>
      <c r="R212" s="156"/>
      <c r="S212" s="156"/>
      <c r="T212" s="156"/>
      <c r="U212" s="156"/>
      <c r="V212" s="156"/>
      <c r="W212" s="156"/>
      <c r="X212" s="156"/>
      <c r="Y212" s="156"/>
    </row>
    <row r="213" spans="15:25" ht="15.75" customHeight="1">
      <c r="O213" s="156"/>
      <c r="P213" s="156"/>
      <c r="Q213" s="156"/>
      <c r="R213" s="156"/>
      <c r="S213" s="156"/>
      <c r="T213" s="156"/>
      <c r="U213" s="156"/>
      <c r="V213" s="156"/>
      <c r="W213" s="156"/>
      <c r="X213" s="156"/>
      <c r="Y213" s="156"/>
    </row>
    <row r="214" spans="15:25" ht="15.75" customHeight="1">
      <c r="O214" s="156"/>
      <c r="P214" s="156"/>
      <c r="Q214" s="156"/>
      <c r="R214" s="156"/>
      <c r="S214" s="156"/>
      <c r="T214" s="156"/>
      <c r="U214" s="156"/>
      <c r="V214" s="156"/>
      <c r="W214" s="156"/>
      <c r="X214" s="156"/>
      <c r="Y214" s="156"/>
    </row>
    <row r="215" spans="15:25" ht="15.75" customHeight="1">
      <c r="O215" s="156"/>
      <c r="P215" s="156"/>
      <c r="Q215" s="156"/>
      <c r="R215" s="156"/>
      <c r="S215" s="156"/>
      <c r="T215" s="156"/>
      <c r="U215" s="156"/>
      <c r="V215" s="156"/>
      <c r="W215" s="156"/>
      <c r="X215" s="156"/>
      <c r="Y215" s="156"/>
    </row>
    <row r="216" spans="15:25" ht="15.75" customHeight="1">
      <c r="O216" s="156"/>
      <c r="P216" s="156"/>
      <c r="Q216" s="156"/>
      <c r="R216" s="156"/>
      <c r="S216" s="156"/>
      <c r="T216" s="156"/>
      <c r="U216" s="156"/>
      <c r="V216" s="156"/>
      <c r="W216" s="156"/>
      <c r="X216" s="156"/>
      <c r="Y216" s="156"/>
    </row>
    <row r="217" spans="15:25" ht="15.75" customHeight="1">
      <c r="O217" s="156"/>
      <c r="P217" s="156"/>
      <c r="Q217" s="156"/>
      <c r="R217" s="156"/>
      <c r="S217" s="156"/>
      <c r="T217" s="156"/>
      <c r="U217" s="156"/>
      <c r="V217" s="156"/>
      <c r="W217" s="156"/>
      <c r="X217" s="156"/>
      <c r="Y217" s="156"/>
    </row>
    <row r="218" spans="15:25" ht="15.75" customHeight="1">
      <c r="O218" s="156"/>
      <c r="P218" s="156"/>
      <c r="Q218" s="156"/>
      <c r="R218" s="156"/>
      <c r="S218" s="156"/>
      <c r="T218" s="156"/>
      <c r="U218" s="156"/>
      <c r="V218" s="156"/>
      <c r="W218" s="156"/>
      <c r="X218" s="156"/>
      <c r="Y218" s="156"/>
    </row>
    <row r="219" spans="15:25" ht="15.75" customHeight="1">
      <c r="O219" s="156"/>
      <c r="P219" s="156"/>
      <c r="Q219" s="156"/>
      <c r="R219" s="156"/>
      <c r="S219" s="156"/>
      <c r="T219" s="156"/>
      <c r="U219" s="156"/>
      <c r="V219" s="156"/>
      <c r="W219" s="156"/>
      <c r="X219" s="156"/>
      <c r="Y219" s="156"/>
    </row>
    <row r="220" spans="15:25" ht="15.75" customHeight="1">
      <c r="O220" s="156"/>
      <c r="P220" s="156"/>
      <c r="Q220" s="156"/>
      <c r="R220" s="156"/>
      <c r="S220" s="156"/>
      <c r="T220" s="156"/>
      <c r="U220" s="156"/>
      <c r="V220" s="156"/>
      <c r="W220" s="156"/>
      <c r="X220" s="156"/>
      <c r="Y220" s="156"/>
    </row>
    <row r="221" spans="15:25" ht="15.75" customHeight="1">
      <c r="O221" s="156"/>
      <c r="P221" s="156"/>
      <c r="Q221" s="156"/>
      <c r="R221" s="156"/>
      <c r="S221" s="156"/>
      <c r="T221" s="156"/>
      <c r="U221" s="156"/>
      <c r="V221" s="156"/>
      <c r="W221" s="156"/>
      <c r="X221" s="156"/>
      <c r="Y221" s="156"/>
    </row>
    <row r="222" spans="15:25" ht="15.75" customHeight="1">
      <c r="O222" s="156"/>
      <c r="P222" s="156"/>
      <c r="Q222" s="156"/>
      <c r="R222" s="156"/>
      <c r="S222" s="156"/>
      <c r="T222" s="156"/>
      <c r="U222" s="156"/>
      <c r="V222" s="156"/>
      <c r="W222" s="156"/>
      <c r="X222" s="156"/>
      <c r="Y222" s="156"/>
    </row>
    <row r="223" spans="15:25" ht="15.75" customHeight="1">
      <c r="O223" s="156"/>
      <c r="P223" s="156"/>
      <c r="Q223" s="156"/>
      <c r="R223" s="156"/>
      <c r="S223" s="156"/>
      <c r="T223" s="156"/>
      <c r="U223" s="156"/>
      <c r="V223" s="156"/>
      <c r="W223" s="156"/>
      <c r="X223" s="156"/>
      <c r="Y223" s="156"/>
    </row>
    <row r="224" spans="15:25" ht="15.75" customHeight="1">
      <c r="O224" s="156"/>
      <c r="P224" s="156"/>
      <c r="Q224" s="156"/>
      <c r="R224" s="156"/>
      <c r="S224" s="156"/>
      <c r="T224" s="156"/>
      <c r="U224" s="156"/>
      <c r="V224" s="156"/>
      <c r="W224" s="156"/>
      <c r="X224" s="156"/>
      <c r="Y224" s="156"/>
    </row>
    <row r="225" spans="15:25" ht="15.75" customHeight="1">
      <c r="O225" s="156"/>
      <c r="P225" s="156"/>
      <c r="Q225" s="156"/>
      <c r="R225" s="156"/>
      <c r="S225" s="156"/>
      <c r="T225" s="156"/>
      <c r="U225" s="156"/>
      <c r="V225" s="156"/>
      <c r="W225" s="156"/>
      <c r="X225" s="156"/>
      <c r="Y225" s="156"/>
    </row>
    <row r="226" spans="15:25" ht="15.75" customHeight="1">
      <c r="O226" s="156"/>
      <c r="P226" s="156"/>
      <c r="Q226" s="156"/>
      <c r="R226" s="156"/>
      <c r="S226" s="156"/>
      <c r="T226" s="156"/>
      <c r="U226" s="156"/>
      <c r="V226" s="156"/>
      <c r="W226" s="156"/>
      <c r="X226" s="156"/>
      <c r="Y226" s="156"/>
    </row>
    <row r="227" spans="15:25" ht="15.75" customHeight="1">
      <c r="O227" s="156"/>
      <c r="P227" s="156"/>
      <c r="Q227" s="156"/>
      <c r="R227" s="156"/>
      <c r="S227" s="156"/>
      <c r="T227" s="156"/>
      <c r="U227" s="156"/>
      <c r="V227" s="156"/>
      <c r="W227" s="156"/>
      <c r="X227" s="156"/>
      <c r="Y227" s="156"/>
    </row>
    <row r="228" spans="15:25" ht="15.75" customHeight="1">
      <c r="O228" s="156"/>
      <c r="P228" s="156"/>
      <c r="Q228" s="156"/>
      <c r="R228" s="156"/>
      <c r="S228" s="156"/>
      <c r="T228" s="156"/>
      <c r="U228" s="156"/>
      <c r="V228" s="156"/>
      <c r="W228" s="156"/>
      <c r="X228" s="156"/>
      <c r="Y228" s="156"/>
    </row>
    <row r="229" spans="15:25" ht="15.75" customHeight="1">
      <c r="O229" s="156"/>
      <c r="P229" s="156"/>
      <c r="Q229" s="156"/>
      <c r="R229" s="156"/>
      <c r="S229" s="156"/>
      <c r="T229" s="156"/>
      <c r="U229" s="156"/>
      <c r="V229" s="156"/>
      <c r="W229" s="156"/>
      <c r="X229" s="156"/>
      <c r="Y229" s="156"/>
    </row>
    <row r="230" spans="15:25" ht="15.75" customHeight="1">
      <c r="O230" s="156"/>
      <c r="P230" s="156"/>
      <c r="Q230" s="156"/>
      <c r="R230" s="156"/>
      <c r="S230" s="156"/>
      <c r="T230" s="156"/>
      <c r="U230" s="156"/>
      <c r="V230" s="156"/>
      <c r="W230" s="156"/>
      <c r="X230" s="156"/>
      <c r="Y230" s="156"/>
    </row>
    <row r="231" spans="15:25" ht="15.75" customHeight="1">
      <c r="O231" s="156"/>
      <c r="P231" s="156"/>
      <c r="Q231" s="156"/>
      <c r="R231" s="156"/>
      <c r="S231" s="156"/>
      <c r="T231" s="156"/>
      <c r="U231" s="156"/>
      <c r="V231" s="156"/>
      <c r="W231" s="156"/>
      <c r="X231" s="156"/>
      <c r="Y231" s="156"/>
    </row>
    <row r="232" spans="15:25" ht="15.75" customHeight="1">
      <c r="O232" s="156"/>
      <c r="P232" s="156"/>
      <c r="Q232" s="156"/>
      <c r="R232" s="156"/>
      <c r="S232" s="156"/>
      <c r="T232" s="156"/>
      <c r="U232" s="156"/>
      <c r="V232" s="156"/>
      <c r="W232" s="156"/>
      <c r="X232" s="156"/>
      <c r="Y232" s="156"/>
    </row>
    <row r="233" spans="15:25" ht="15.75" customHeight="1">
      <c r="O233" s="156"/>
      <c r="P233" s="156"/>
      <c r="Q233" s="156"/>
      <c r="R233" s="156"/>
      <c r="S233" s="156"/>
      <c r="T233" s="156"/>
      <c r="U233" s="156"/>
      <c r="V233" s="156"/>
      <c r="W233" s="156"/>
      <c r="X233" s="156"/>
      <c r="Y233" s="156"/>
    </row>
    <row r="234" spans="15:25" ht="15.75" customHeight="1">
      <c r="O234" s="156"/>
      <c r="P234" s="156"/>
      <c r="Q234" s="156"/>
      <c r="R234" s="156"/>
      <c r="S234" s="156"/>
      <c r="T234" s="156"/>
      <c r="U234" s="156"/>
      <c r="V234" s="156"/>
      <c r="W234" s="156"/>
      <c r="X234" s="156"/>
      <c r="Y234" s="156"/>
    </row>
    <row r="235" spans="15:25" ht="15.75" customHeight="1">
      <c r="O235" s="156"/>
      <c r="P235" s="156"/>
      <c r="Q235" s="156"/>
      <c r="R235" s="156"/>
      <c r="S235" s="156"/>
      <c r="T235" s="156"/>
      <c r="U235" s="156"/>
      <c r="V235" s="156"/>
      <c r="W235" s="156"/>
      <c r="X235" s="156"/>
      <c r="Y235" s="156"/>
    </row>
    <row r="236" spans="15:25" ht="15.75" customHeight="1">
      <c r="O236" s="156"/>
      <c r="P236" s="156"/>
      <c r="Q236" s="156"/>
      <c r="R236" s="156"/>
      <c r="S236" s="156"/>
      <c r="T236" s="156"/>
      <c r="U236" s="156"/>
      <c r="V236" s="156"/>
      <c r="W236" s="156"/>
      <c r="X236" s="156"/>
      <c r="Y236" s="156"/>
    </row>
    <row r="237" spans="15:25" ht="15.75" customHeight="1">
      <c r="O237" s="156"/>
      <c r="P237" s="156"/>
      <c r="Q237" s="156"/>
      <c r="R237" s="156"/>
      <c r="S237" s="156"/>
      <c r="T237" s="156"/>
      <c r="U237" s="156"/>
      <c r="V237" s="156"/>
      <c r="W237" s="156"/>
      <c r="X237" s="156"/>
      <c r="Y237" s="156"/>
    </row>
    <row r="238" spans="15:25" ht="15.75" customHeight="1">
      <c r="O238" s="156"/>
      <c r="P238" s="156"/>
      <c r="Q238" s="156"/>
      <c r="R238" s="156"/>
      <c r="S238" s="156"/>
      <c r="T238" s="156"/>
      <c r="U238" s="156"/>
      <c r="V238" s="156"/>
      <c r="W238" s="156"/>
      <c r="X238" s="156"/>
      <c r="Y238" s="156"/>
    </row>
    <row r="239" spans="15:25" ht="15.75" customHeight="1">
      <c r="O239" s="156"/>
      <c r="P239" s="156"/>
      <c r="Q239" s="156"/>
      <c r="R239" s="156"/>
      <c r="S239" s="156"/>
      <c r="T239" s="156"/>
      <c r="U239" s="156"/>
      <c r="V239" s="156"/>
      <c r="W239" s="156"/>
      <c r="X239" s="156"/>
      <c r="Y239" s="156"/>
    </row>
    <row r="240" spans="15:25" ht="15.75" customHeight="1">
      <c r="O240" s="156"/>
      <c r="P240" s="156"/>
      <c r="Q240" s="156"/>
      <c r="R240" s="156"/>
      <c r="S240" s="156"/>
      <c r="T240" s="156"/>
      <c r="U240" s="156"/>
      <c r="V240" s="156"/>
      <c r="W240" s="156"/>
      <c r="X240" s="156"/>
      <c r="Y240" s="156"/>
    </row>
    <row r="241" spans="15:25" ht="15.75" customHeight="1">
      <c r="O241" s="156"/>
      <c r="P241" s="156"/>
      <c r="Q241" s="156"/>
      <c r="R241" s="156"/>
      <c r="S241" s="156"/>
      <c r="T241" s="156"/>
      <c r="U241" s="156"/>
      <c r="V241" s="156"/>
      <c r="W241" s="156"/>
      <c r="X241" s="156"/>
      <c r="Y241" s="156"/>
    </row>
    <row r="242" spans="15:25" ht="15.75" customHeight="1">
      <c r="O242" s="156"/>
      <c r="P242" s="156"/>
      <c r="Q242" s="156"/>
      <c r="R242" s="156"/>
      <c r="S242" s="156"/>
      <c r="T242" s="156"/>
      <c r="U242" s="156"/>
      <c r="V242" s="156"/>
      <c r="W242" s="156"/>
      <c r="X242" s="156"/>
      <c r="Y242" s="156"/>
    </row>
    <row r="243" spans="15:25" ht="15.75" customHeight="1">
      <c r="O243" s="156"/>
      <c r="P243" s="156"/>
      <c r="Q243" s="156"/>
      <c r="R243" s="156"/>
      <c r="S243" s="156"/>
      <c r="T243" s="156"/>
      <c r="U243" s="156"/>
      <c r="V243" s="156"/>
      <c r="W243" s="156"/>
      <c r="X243" s="156"/>
      <c r="Y243" s="156"/>
    </row>
    <row r="244" spans="15:25" ht="15.75" customHeight="1">
      <c r="O244" s="156"/>
      <c r="P244" s="156"/>
      <c r="Q244" s="156"/>
      <c r="R244" s="156"/>
      <c r="S244" s="156"/>
      <c r="T244" s="156"/>
      <c r="U244" s="156"/>
      <c r="V244" s="156"/>
      <c r="W244" s="156"/>
      <c r="X244" s="156"/>
      <c r="Y244" s="156"/>
    </row>
    <row r="245" spans="15:25" ht="15.75" customHeight="1">
      <c r="O245" s="156"/>
      <c r="P245" s="156"/>
      <c r="Q245" s="156"/>
      <c r="R245" s="156"/>
      <c r="S245" s="156"/>
      <c r="T245" s="156"/>
      <c r="U245" s="156"/>
      <c r="V245" s="156"/>
      <c r="W245" s="156"/>
      <c r="X245" s="156"/>
      <c r="Y245" s="156"/>
    </row>
    <row r="246" spans="15:25" ht="15.75" customHeight="1">
      <c r="O246" s="156"/>
      <c r="P246" s="156"/>
      <c r="Q246" s="156"/>
      <c r="R246" s="156"/>
      <c r="S246" s="156"/>
      <c r="T246" s="156"/>
      <c r="U246" s="156"/>
      <c r="V246" s="156"/>
      <c r="W246" s="156"/>
      <c r="X246" s="156"/>
      <c r="Y246" s="156"/>
    </row>
    <row r="247" spans="15:25" ht="15.75" customHeight="1">
      <c r="O247" s="156"/>
      <c r="P247" s="156"/>
      <c r="Q247" s="156"/>
      <c r="R247" s="156"/>
      <c r="S247" s="156"/>
      <c r="T247" s="156"/>
      <c r="U247" s="156"/>
      <c r="V247" s="156"/>
      <c r="W247" s="156"/>
      <c r="X247" s="156"/>
      <c r="Y247" s="156"/>
    </row>
    <row r="248" spans="15:25" ht="15.75" customHeight="1">
      <c r="O248" s="156"/>
      <c r="P248" s="156"/>
      <c r="Q248" s="156"/>
      <c r="R248" s="156"/>
      <c r="S248" s="156"/>
      <c r="T248" s="156"/>
      <c r="U248" s="156"/>
      <c r="V248" s="156"/>
      <c r="W248" s="156"/>
      <c r="X248" s="156"/>
      <c r="Y248" s="156"/>
    </row>
    <row r="249" spans="15:25" ht="15.75" customHeight="1">
      <c r="O249" s="156"/>
      <c r="P249" s="156"/>
      <c r="Q249" s="156"/>
      <c r="R249" s="156"/>
      <c r="S249" s="156"/>
      <c r="T249" s="156"/>
      <c r="U249" s="156"/>
      <c r="V249" s="156"/>
      <c r="W249" s="156"/>
      <c r="X249" s="156"/>
      <c r="Y249" s="156"/>
    </row>
    <row r="250" spans="15:25" ht="15.75" customHeight="1">
      <c r="O250" s="156"/>
      <c r="P250" s="156"/>
      <c r="Q250" s="156"/>
      <c r="R250" s="156"/>
      <c r="S250" s="156"/>
      <c r="T250" s="156"/>
      <c r="U250" s="156"/>
      <c r="V250" s="156"/>
      <c r="W250" s="156"/>
      <c r="X250" s="156"/>
      <c r="Y250" s="156"/>
    </row>
    <row r="251" spans="15:25" ht="15.75" customHeight="1">
      <c r="O251" s="156"/>
      <c r="P251" s="156"/>
      <c r="Q251" s="156"/>
      <c r="R251" s="156"/>
      <c r="S251" s="156"/>
      <c r="T251" s="156"/>
      <c r="U251" s="156"/>
      <c r="V251" s="156"/>
      <c r="W251" s="156"/>
      <c r="X251" s="156"/>
      <c r="Y251" s="156"/>
    </row>
    <row r="252" spans="15:25" ht="15.75" customHeight="1">
      <c r="O252" s="156"/>
      <c r="P252" s="156"/>
      <c r="Q252" s="156"/>
      <c r="R252" s="156"/>
      <c r="S252" s="156"/>
      <c r="T252" s="156"/>
      <c r="U252" s="156"/>
      <c r="V252" s="156"/>
      <c r="W252" s="156"/>
      <c r="X252" s="156"/>
      <c r="Y252" s="156"/>
    </row>
    <row r="253" spans="15:25" ht="15.75" customHeight="1">
      <c r="O253" s="156"/>
      <c r="P253" s="156"/>
      <c r="Q253" s="156"/>
      <c r="R253" s="156"/>
      <c r="S253" s="156"/>
      <c r="T253" s="156"/>
      <c r="U253" s="156"/>
      <c r="V253" s="156"/>
      <c r="W253" s="156"/>
      <c r="X253" s="156"/>
      <c r="Y253" s="156"/>
    </row>
    <row r="254" spans="15:25" ht="15.75" customHeight="1">
      <c r="O254" s="156"/>
      <c r="P254" s="156"/>
      <c r="Q254" s="156"/>
      <c r="R254" s="156"/>
      <c r="S254" s="156"/>
      <c r="T254" s="156"/>
      <c r="U254" s="156"/>
      <c r="V254" s="156"/>
      <c r="W254" s="156"/>
      <c r="X254" s="156"/>
      <c r="Y254" s="156"/>
    </row>
    <row r="255" spans="15:25" ht="15.75" customHeight="1">
      <c r="O255" s="156"/>
      <c r="P255" s="156"/>
      <c r="Q255" s="156"/>
      <c r="R255" s="156"/>
      <c r="S255" s="156"/>
      <c r="T255" s="156"/>
      <c r="U255" s="156"/>
      <c r="V255" s="156"/>
      <c r="W255" s="156"/>
      <c r="X255" s="156"/>
      <c r="Y255" s="156"/>
    </row>
    <row r="256" spans="15:25" ht="15.75" customHeight="1">
      <c r="O256" s="156"/>
      <c r="P256" s="156"/>
      <c r="Q256" s="156"/>
      <c r="R256" s="156"/>
      <c r="S256" s="156"/>
      <c r="T256" s="156"/>
      <c r="U256" s="156"/>
      <c r="V256" s="156"/>
      <c r="W256" s="156"/>
      <c r="X256" s="156"/>
      <c r="Y256" s="156"/>
    </row>
    <row r="257" spans="15:25" ht="15.75" customHeight="1">
      <c r="O257" s="156"/>
      <c r="P257" s="156"/>
      <c r="Q257" s="156"/>
      <c r="R257" s="156"/>
      <c r="S257" s="156"/>
      <c r="T257" s="156"/>
      <c r="U257" s="156"/>
      <c r="V257" s="156"/>
      <c r="W257" s="156"/>
      <c r="X257" s="156"/>
      <c r="Y257" s="156"/>
    </row>
    <row r="258" spans="15:25" ht="15.75" customHeight="1">
      <c r="O258" s="156"/>
      <c r="P258" s="156"/>
      <c r="Q258" s="156"/>
      <c r="R258" s="156"/>
      <c r="S258" s="156"/>
      <c r="T258" s="156"/>
      <c r="U258" s="156"/>
      <c r="V258" s="156"/>
      <c r="W258" s="156"/>
      <c r="X258" s="156"/>
      <c r="Y258" s="156"/>
    </row>
    <row r="259" spans="15:25" ht="15.75" customHeight="1">
      <c r="O259" s="156"/>
      <c r="P259" s="156"/>
      <c r="Q259" s="156"/>
      <c r="R259" s="156"/>
      <c r="S259" s="156"/>
      <c r="T259" s="156"/>
      <c r="U259" s="156"/>
      <c r="V259" s="156"/>
      <c r="W259" s="156"/>
      <c r="X259" s="156"/>
      <c r="Y259" s="156"/>
    </row>
    <row r="260" spans="15:25" ht="15.75" customHeight="1">
      <c r="O260" s="156"/>
      <c r="P260" s="156"/>
      <c r="Q260" s="156"/>
      <c r="R260" s="156"/>
      <c r="S260" s="156"/>
      <c r="T260" s="156"/>
      <c r="U260" s="156"/>
      <c r="V260" s="156"/>
      <c r="W260" s="156"/>
      <c r="X260" s="156"/>
      <c r="Y260" s="156"/>
    </row>
    <row r="261" spans="15:25" ht="15.75" customHeight="1">
      <c r="O261" s="156"/>
      <c r="P261" s="156"/>
      <c r="Q261" s="156"/>
      <c r="R261" s="156"/>
      <c r="S261" s="156"/>
      <c r="T261" s="156"/>
      <c r="U261" s="156"/>
      <c r="V261" s="156"/>
      <c r="W261" s="156"/>
      <c r="X261" s="156"/>
      <c r="Y261" s="156"/>
    </row>
    <row r="262" spans="15:25" ht="15.75" customHeight="1">
      <c r="O262" s="156"/>
      <c r="P262" s="156"/>
      <c r="Q262" s="156"/>
      <c r="R262" s="156"/>
      <c r="S262" s="156"/>
      <c r="T262" s="156"/>
      <c r="U262" s="156"/>
      <c r="V262" s="156"/>
      <c r="W262" s="156"/>
      <c r="X262" s="156"/>
      <c r="Y262" s="156"/>
    </row>
    <row r="263" spans="15:25" ht="15.75" customHeight="1">
      <c r="O263" s="156"/>
      <c r="P263" s="156"/>
      <c r="Q263" s="156"/>
      <c r="R263" s="156"/>
      <c r="S263" s="156"/>
      <c r="T263" s="156"/>
      <c r="U263" s="156"/>
      <c r="V263" s="156"/>
      <c r="W263" s="156"/>
      <c r="X263" s="156"/>
      <c r="Y263" s="156"/>
    </row>
    <row r="264" spans="15:25" ht="15.75" customHeight="1">
      <c r="O264" s="156"/>
      <c r="P264" s="156"/>
      <c r="Q264" s="156"/>
      <c r="R264" s="156"/>
      <c r="S264" s="156"/>
      <c r="T264" s="156"/>
      <c r="U264" s="156"/>
      <c r="V264" s="156"/>
      <c r="W264" s="156"/>
      <c r="X264" s="156"/>
      <c r="Y264" s="156"/>
    </row>
    <row r="265" spans="15:25" ht="15.75" customHeight="1">
      <c r="O265" s="156"/>
      <c r="P265" s="156"/>
      <c r="Q265" s="156"/>
      <c r="R265" s="156"/>
      <c r="S265" s="156"/>
      <c r="T265" s="156"/>
      <c r="U265" s="156"/>
      <c r="V265" s="156"/>
      <c r="W265" s="156"/>
      <c r="X265" s="156"/>
      <c r="Y265" s="156"/>
    </row>
    <row r="266" spans="15:25" ht="15.75" customHeight="1">
      <c r="O266" s="156"/>
      <c r="P266" s="156"/>
      <c r="Q266" s="156"/>
      <c r="R266" s="156"/>
      <c r="S266" s="156"/>
      <c r="T266" s="156"/>
      <c r="U266" s="156"/>
      <c r="V266" s="156"/>
      <c r="W266" s="156"/>
      <c r="X266" s="156"/>
      <c r="Y266" s="156"/>
    </row>
    <row r="267" spans="15:25" ht="15.75" customHeight="1">
      <c r="O267" s="156"/>
      <c r="P267" s="156"/>
      <c r="Q267" s="156"/>
      <c r="R267" s="156"/>
      <c r="S267" s="156"/>
      <c r="T267" s="156"/>
      <c r="U267" s="156"/>
      <c r="V267" s="156"/>
      <c r="W267" s="156"/>
      <c r="X267" s="156"/>
      <c r="Y267" s="156"/>
    </row>
    <row r="268" spans="15:25" ht="15.75" customHeight="1">
      <c r="O268" s="156"/>
      <c r="P268" s="156"/>
      <c r="Q268" s="156"/>
      <c r="R268" s="156"/>
      <c r="S268" s="156"/>
      <c r="T268" s="156"/>
      <c r="U268" s="156"/>
      <c r="V268" s="156"/>
      <c r="W268" s="156"/>
      <c r="X268" s="156"/>
      <c r="Y268" s="156"/>
    </row>
    <row r="269" spans="15:25" ht="15.75" customHeight="1">
      <c r="O269" s="156"/>
      <c r="P269" s="156"/>
      <c r="Q269" s="156"/>
      <c r="R269" s="156"/>
      <c r="S269" s="156"/>
      <c r="T269" s="156"/>
      <c r="U269" s="156"/>
      <c r="V269" s="156"/>
      <c r="W269" s="156"/>
      <c r="X269" s="156"/>
      <c r="Y269" s="156"/>
    </row>
    <row r="270" spans="15:25" ht="15.75" customHeight="1">
      <c r="O270" s="156"/>
      <c r="P270" s="156"/>
      <c r="Q270" s="156"/>
      <c r="R270" s="156"/>
      <c r="S270" s="156"/>
      <c r="T270" s="156"/>
      <c r="U270" s="156"/>
      <c r="V270" s="156"/>
      <c r="W270" s="156"/>
      <c r="X270" s="156"/>
      <c r="Y270" s="156"/>
    </row>
    <row r="271" spans="15:25" ht="15.75" customHeight="1">
      <c r="O271" s="156"/>
      <c r="P271" s="156"/>
      <c r="Q271" s="156"/>
      <c r="R271" s="156"/>
      <c r="S271" s="156"/>
      <c r="T271" s="156"/>
      <c r="U271" s="156"/>
      <c r="V271" s="156"/>
      <c r="W271" s="156"/>
      <c r="X271" s="156"/>
      <c r="Y271" s="156"/>
    </row>
    <row r="272" spans="15:25" ht="15.75" customHeight="1">
      <c r="O272" s="156"/>
      <c r="P272" s="156"/>
      <c r="Q272" s="156"/>
      <c r="R272" s="156"/>
      <c r="S272" s="156"/>
      <c r="T272" s="156"/>
      <c r="U272" s="156"/>
      <c r="V272" s="156"/>
      <c r="W272" s="156"/>
      <c r="X272" s="156"/>
      <c r="Y272" s="156"/>
    </row>
    <row r="273" spans="15:25" ht="15.75" customHeight="1">
      <c r="O273" s="156"/>
      <c r="P273" s="156"/>
      <c r="Q273" s="156"/>
      <c r="R273" s="156"/>
      <c r="S273" s="156"/>
      <c r="T273" s="156"/>
      <c r="U273" s="156"/>
      <c r="V273" s="156"/>
      <c r="W273" s="156"/>
      <c r="X273" s="156"/>
      <c r="Y273" s="156"/>
    </row>
    <row r="274" spans="15:25" ht="15.75" customHeight="1">
      <c r="O274" s="156"/>
      <c r="P274" s="156"/>
      <c r="Q274" s="156"/>
      <c r="R274" s="156"/>
      <c r="S274" s="156"/>
      <c r="T274" s="156"/>
      <c r="U274" s="156"/>
      <c r="V274" s="156"/>
      <c r="W274" s="156"/>
      <c r="X274" s="156"/>
      <c r="Y274" s="156"/>
    </row>
    <row r="275" spans="15:25" ht="15.75" customHeight="1">
      <c r="O275" s="156"/>
      <c r="P275" s="156"/>
      <c r="Q275" s="156"/>
      <c r="R275" s="156"/>
      <c r="S275" s="156"/>
      <c r="T275" s="156"/>
      <c r="U275" s="156"/>
      <c r="V275" s="156"/>
      <c r="W275" s="156"/>
      <c r="X275" s="156"/>
      <c r="Y275" s="156"/>
    </row>
    <row r="276" spans="15:25" ht="15.75" customHeight="1">
      <c r="O276" s="156"/>
      <c r="P276" s="156"/>
      <c r="Q276" s="156"/>
      <c r="R276" s="156"/>
      <c r="S276" s="156"/>
      <c r="T276" s="156"/>
      <c r="U276" s="156"/>
      <c r="V276" s="156"/>
      <c r="W276" s="156"/>
      <c r="X276" s="156"/>
      <c r="Y276" s="156"/>
    </row>
    <row r="277" spans="15:25" ht="15.75" customHeight="1">
      <c r="O277" s="156"/>
      <c r="P277" s="156"/>
      <c r="Q277" s="156"/>
      <c r="R277" s="156"/>
      <c r="S277" s="156"/>
      <c r="T277" s="156"/>
      <c r="U277" s="156"/>
      <c r="V277" s="156"/>
      <c r="W277" s="156"/>
      <c r="X277" s="156"/>
      <c r="Y277" s="156"/>
    </row>
    <row r="278" spans="15:25" ht="15.75" customHeight="1">
      <c r="O278" s="156"/>
      <c r="P278" s="156"/>
      <c r="Q278" s="156"/>
      <c r="R278" s="156"/>
      <c r="S278" s="156"/>
      <c r="T278" s="156"/>
      <c r="U278" s="156"/>
      <c r="V278" s="156"/>
      <c r="W278" s="156"/>
      <c r="X278" s="156"/>
      <c r="Y278" s="156"/>
    </row>
    <row r="279" spans="15:25" ht="15.75" customHeight="1">
      <c r="O279" s="156"/>
      <c r="P279" s="156"/>
      <c r="Q279" s="156"/>
      <c r="R279" s="156"/>
      <c r="S279" s="156"/>
      <c r="T279" s="156"/>
      <c r="U279" s="156"/>
      <c r="V279" s="156"/>
      <c r="W279" s="156"/>
      <c r="X279" s="156"/>
      <c r="Y279" s="156"/>
    </row>
    <row r="280" spans="15:25" ht="15.75" customHeight="1">
      <c r="O280" s="156"/>
      <c r="P280" s="156"/>
      <c r="Q280" s="156"/>
      <c r="R280" s="156"/>
      <c r="S280" s="156"/>
      <c r="T280" s="156"/>
      <c r="U280" s="156"/>
      <c r="V280" s="156"/>
      <c r="W280" s="156"/>
      <c r="X280" s="156"/>
      <c r="Y280" s="156"/>
    </row>
    <row r="281" spans="15:25" ht="15.75" customHeight="1">
      <c r="O281" s="156"/>
      <c r="P281" s="156"/>
      <c r="Q281" s="156"/>
      <c r="R281" s="156"/>
      <c r="S281" s="156"/>
      <c r="T281" s="156"/>
      <c r="U281" s="156"/>
      <c r="V281" s="156"/>
      <c r="W281" s="156"/>
      <c r="X281" s="156"/>
      <c r="Y281" s="156"/>
    </row>
    <row r="282" spans="15:25" ht="15.75" customHeight="1">
      <c r="O282" s="156"/>
      <c r="P282" s="156"/>
      <c r="Q282" s="156"/>
      <c r="R282" s="156"/>
      <c r="S282" s="156"/>
      <c r="T282" s="156"/>
      <c r="U282" s="156"/>
      <c r="V282" s="156"/>
      <c r="W282" s="156"/>
      <c r="X282" s="156"/>
      <c r="Y282" s="156"/>
    </row>
    <row r="283" spans="15:25" ht="15.75" customHeight="1">
      <c r="O283" s="156"/>
      <c r="P283" s="156"/>
      <c r="Q283" s="156"/>
      <c r="R283" s="156"/>
      <c r="S283" s="156"/>
      <c r="T283" s="156"/>
      <c r="U283" s="156"/>
      <c r="V283" s="156"/>
      <c r="W283" s="156"/>
      <c r="X283" s="156"/>
      <c r="Y283" s="156"/>
    </row>
    <row r="284" spans="15:25" ht="15.75" customHeight="1">
      <c r="O284" s="156"/>
      <c r="P284" s="156"/>
      <c r="Q284" s="156"/>
      <c r="R284" s="156"/>
      <c r="S284" s="156"/>
      <c r="T284" s="156"/>
      <c r="U284" s="156"/>
      <c r="V284" s="156"/>
      <c r="W284" s="156"/>
      <c r="X284" s="156"/>
      <c r="Y284" s="156"/>
    </row>
    <row r="285" spans="15:25" ht="15.75" customHeight="1">
      <c r="O285" s="156"/>
      <c r="P285" s="156"/>
      <c r="Q285" s="156"/>
      <c r="R285" s="156"/>
      <c r="S285" s="156"/>
      <c r="T285" s="156"/>
      <c r="U285" s="156"/>
      <c r="V285" s="156"/>
      <c r="W285" s="156"/>
      <c r="X285" s="156"/>
      <c r="Y285" s="156"/>
    </row>
    <row r="286" spans="15:25" ht="15.75" customHeight="1">
      <c r="O286" s="156"/>
      <c r="P286" s="156"/>
      <c r="Q286" s="156"/>
      <c r="R286" s="156"/>
      <c r="S286" s="156"/>
      <c r="T286" s="156"/>
      <c r="U286" s="156"/>
      <c r="V286" s="156"/>
      <c r="W286" s="156"/>
      <c r="X286" s="156"/>
      <c r="Y286" s="156"/>
    </row>
    <row r="287" spans="15:25" ht="15.75" customHeight="1">
      <c r="O287" s="156"/>
      <c r="P287" s="156"/>
      <c r="Q287" s="156"/>
      <c r="R287" s="156"/>
      <c r="S287" s="156"/>
      <c r="T287" s="156"/>
      <c r="U287" s="156"/>
      <c r="V287" s="156"/>
      <c r="W287" s="156"/>
      <c r="X287" s="156"/>
      <c r="Y287" s="156"/>
    </row>
    <row r="288" spans="15:25" ht="15.75" customHeight="1">
      <c r="O288" s="156"/>
      <c r="P288" s="156"/>
      <c r="Q288" s="156"/>
      <c r="R288" s="156"/>
      <c r="S288" s="156"/>
      <c r="T288" s="156"/>
      <c r="U288" s="156"/>
      <c r="V288" s="156"/>
      <c r="W288" s="156"/>
      <c r="X288" s="156"/>
      <c r="Y288" s="156"/>
    </row>
    <row r="289" spans="15:25" ht="15.75" customHeight="1">
      <c r="O289" s="156"/>
      <c r="P289" s="156"/>
      <c r="Q289" s="156"/>
      <c r="R289" s="156"/>
      <c r="S289" s="156"/>
      <c r="T289" s="156"/>
      <c r="U289" s="156"/>
      <c r="V289" s="156"/>
      <c r="W289" s="156"/>
      <c r="X289" s="156"/>
      <c r="Y289" s="156"/>
    </row>
    <row r="290" spans="15:25" ht="15.75" customHeight="1">
      <c r="O290" s="156"/>
      <c r="P290" s="156"/>
      <c r="Q290" s="156"/>
      <c r="R290" s="156"/>
      <c r="S290" s="156"/>
      <c r="T290" s="156"/>
      <c r="U290" s="156"/>
      <c r="V290" s="156"/>
      <c r="W290" s="156"/>
      <c r="X290" s="156"/>
      <c r="Y290" s="156"/>
    </row>
    <row r="291" spans="15:25" ht="15.75" customHeight="1">
      <c r="O291" s="156"/>
      <c r="P291" s="156"/>
      <c r="Q291" s="156"/>
      <c r="R291" s="156"/>
      <c r="S291" s="156"/>
      <c r="T291" s="156"/>
      <c r="U291" s="156"/>
      <c r="V291" s="156"/>
      <c r="W291" s="156"/>
      <c r="X291" s="156"/>
      <c r="Y291" s="156"/>
    </row>
    <row r="292" spans="15:25" ht="15.75" customHeight="1">
      <c r="O292" s="156"/>
      <c r="P292" s="156"/>
      <c r="Q292" s="156"/>
      <c r="R292" s="156"/>
      <c r="S292" s="156"/>
      <c r="T292" s="156"/>
      <c r="U292" s="156"/>
      <c r="V292" s="156"/>
      <c r="W292" s="156"/>
      <c r="X292" s="156"/>
      <c r="Y292" s="156"/>
    </row>
    <row r="293" spans="15:25" ht="15.75" customHeight="1">
      <c r="O293" s="156"/>
      <c r="P293" s="156"/>
      <c r="Q293" s="156"/>
      <c r="R293" s="156"/>
      <c r="S293" s="156"/>
      <c r="T293" s="156"/>
      <c r="U293" s="156"/>
      <c r="V293" s="156"/>
      <c r="W293" s="156"/>
      <c r="X293" s="156"/>
      <c r="Y293" s="156"/>
    </row>
    <row r="294" spans="15:25" ht="15.75" customHeight="1">
      <c r="O294" s="156"/>
      <c r="P294" s="156"/>
      <c r="Q294" s="156"/>
      <c r="R294" s="156"/>
      <c r="S294" s="156"/>
      <c r="T294" s="156"/>
      <c r="U294" s="156"/>
      <c r="V294" s="156"/>
      <c r="W294" s="156"/>
      <c r="X294" s="156"/>
      <c r="Y294" s="156"/>
    </row>
    <row r="295" spans="15:25" ht="15.75" customHeight="1">
      <c r="O295" s="156"/>
      <c r="P295" s="156"/>
      <c r="Q295" s="156"/>
      <c r="R295" s="156"/>
      <c r="S295" s="156"/>
      <c r="T295" s="156"/>
      <c r="U295" s="156"/>
      <c r="V295" s="156"/>
      <c r="W295" s="156"/>
      <c r="X295" s="156"/>
      <c r="Y295" s="156"/>
    </row>
    <row r="296" spans="15:25" ht="15.75" customHeight="1">
      <c r="O296" s="156"/>
      <c r="P296" s="156"/>
      <c r="Q296" s="156"/>
      <c r="R296" s="156"/>
      <c r="S296" s="156"/>
      <c r="T296" s="156"/>
      <c r="U296" s="156"/>
      <c r="V296" s="156"/>
      <c r="W296" s="156"/>
      <c r="X296" s="156"/>
      <c r="Y296" s="156"/>
    </row>
    <row r="297" spans="15:25" ht="15.75" customHeight="1">
      <c r="O297" s="156"/>
      <c r="P297" s="156"/>
      <c r="Q297" s="156"/>
      <c r="R297" s="156"/>
      <c r="S297" s="156"/>
      <c r="T297" s="156"/>
      <c r="U297" s="156"/>
      <c r="V297" s="156"/>
      <c r="W297" s="156"/>
      <c r="X297" s="156"/>
      <c r="Y297" s="156"/>
    </row>
    <row r="298" spans="15:25" ht="15.75" customHeight="1">
      <c r="O298" s="156"/>
      <c r="P298" s="156"/>
      <c r="Q298" s="156"/>
      <c r="R298" s="156"/>
      <c r="S298" s="156"/>
      <c r="T298" s="156"/>
      <c r="U298" s="156"/>
      <c r="V298" s="156"/>
      <c r="W298" s="156"/>
      <c r="X298" s="156"/>
      <c r="Y298" s="156"/>
    </row>
    <row r="299" spans="15:25" ht="15.75" customHeight="1">
      <c r="O299" s="156"/>
      <c r="P299" s="156"/>
      <c r="Q299" s="156"/>
      <c r="R299" s="156"/>
      <c r="S299" s="156"/>
      <c r="T299" s="156"/>
      <c r="U299" s="156"/>
      <c r="V299" s="156"/>
      <c r="W299" s="156"/>
      <c r="X299" s="156"/>
      <c r="Y299" s="156"/>
    </row>
    <row r="300" spans="15:25" ht="15.75" customHeight="1">
      <c r="O300" s="156"/>
      <c r="P300" s="156"/>
      <c r="Q300" s="156"/>
      <c r="R300" s="156"/>
      <c r="S300" s="156"/>
      <c r="T300" s="156"/>
      <c r="U300" s="156"/>
      <c r="V300" s="156"/>
      <c r="W300" s="156"/>
      <c r="X300" s="156"/>
      <c r="Y300" s="156"/>
    </row>
    <row r="301" spans="15:25" ht="15.75" customHeight="1">
      <c r="O301" s="156"/>
      <c r="P301" s="156"/>
      <c r="Q301" s="156"/>
      <c r="R301" s="156"/>
      <c r="S301" s="156"/>
      <c r="T301" s="156"/>
      <c r="U301" s="156"/>
      <c r="V301" s="156"/>
      <c r="W301" s="156"/>
      <c r="X301" s="156"/>
      <c r="Y301" s="156"/>
    </row>
    <row r="302" spans="15:25" ht="15.75" customHeight="1">
      <c r="O302" s="156"/>
      <c r="P302" s="156"/>
      <c r="Q302" s="156"/>
      <c r="R302" s="156"/>
      <c r="S302" s="156"/>
      <c r="T302" s="156"/>
      <c r="U302" s="156"/>
      <c r="V302" s="156"/>
      <c r="W302" s="156"/>
      <c r="X302" s="156"/>
      <c r="Y302" s="156"/>
    </row>
    <row r="303" spans="15:25" ht="15.75" customHeight="1">
      <c r="O303" s="156"/>
      <c r="P303" s="156"/>
      <c r="Q303" s="156"/>
      <c r="R303" s="156"/>
      <c r="S303" s="156"/>
      <c r="T303" s="156"/>
      <c r="U303" s="156"/>
      <c r="V303" s="156"/>
      <c r="W303" s="156"/>
      <c r="X303" s="156"/>
      <c r="Y303" s="156"/>
    </row>
    <row r="304" spans="15:25" ht="15.75" customHeight="1">
      <c r="O304" s="156"/>
      <c r="P304" s="156"/>
      <c r="Q304" s="156"/>
      <c r="R304" s="156"/>
      <c r="S304" s="156"/>
      <c r="T304" s="156"/>
      <c r="U304" s="156"/>
      <c r="V304" s="156"/>
      <c r="W304" s="156"/>
      <c r="X304" s="156"/>
      <c r="Y304" s="156"/>
    </row>
    <row r="305" spans="15:25" ht="15.75" customHeight="1">
      <c r="O305" s="156"/>
      <c r="P305" s="156"/>
      <c r="Q305" s="156"/>
      <c r="R305" s="156"/>
      <c r="S305" s="156"/>
      <c r="T305" s="156"/>
      <c r="U305" s="156"/>
      <c r="V305" s="156"/>
      <c r="W305" s="156"/>
      <c r="X305" s="156"/>
      <c r="Y305" s="156"/>
    </row>
    <row r="306" spans="15:25" ht="15.75" customHeight="1">
      <c r="O306" s="156"/>
      <c r="P306" s="156"/>
      <c r="Q306" s="156"/>
      <c r="R306" s="156"/>
      <c r="S306" s="156"/>
      <c r="T306" s="156"/>
      <c r="U306" s="156"/>
      <c r="V306" s="156"/>
      <c r="W306" s="156"/>
      <c r="X306" s="156"/>
      <c r="Y306" s="156"/>
    </row>
    <row r="307" spans="15:25" ht="15.75" customHeight="1">
      <c r="O307" s="156"/>
      <c r="P307" s="156"/>
      <c r="Q307" s="156"/>
      <c r="R307" s="156"/>
      <c r="S307" s="156"/>
      <c r="T307" s="156"/>
      <c r="U307" s="156"/>
      <c r="V307" s="156"/>
      <c r="W307" s="156"/>
      <c r="X307" s="156"/>
      <c r="Y307" s="156"/>
    </row>
    <row r="308" spans="15:25" ht="15.75" customHeight="1">
      <c r="O308" s="156"/>
      <c r="P308" s="156"/>
      <c r="Q308" s="156"/>
      <c r="R308" s="156"/>
      <c r="S308" s="156"/>
      <c r="T308" s="156"/>
      <c r="U308" s="156"/>
      <c r="V308" s="156"/>
      <c r="W308" s="156"/>
      <c r="X308" s="156"/>
      <c r="Y308" s="156"/>
    </row>
    <row r="309" spans="15:25" ht="15.75" customHeight="1">
      <c r="O309" s="156"/>
      <c r="P309" s="156"/>
      <c r="Q309" s="156"/>
      <c r="R309" s="156"/>
      <c r="S309" s="156"/>
      <c r="T309" s="156"/>
      <c r="U309" s="156"/>
      <c r="V309" s="156"/>
      <c r="W309" s="156"/>
      <c r="X309" s="156"/>
      <c r="Y309" s="156"/>
    </row>
    <row r="310" spans="15:25" ht="15.75" customHeight="1">
      <c r="O310" s="156"/>
      <c r="P310" s="156"/>
      <c r="Q310" s="156"/>
      <c r="R310" s="156"/>
      <c r="S310" s="156"/>
      <c r="T310" s="156"/>
      <c r="U310" s="156"/>
      <c r="V310" s="156"/>
      <c r="W310" s="156"/>
      <c r="X310" s="156"/>
      <c r="Y310" s="156"/>
    </row>
    <row r="311" spans="15:25" ht="15.75" customHeight="1">
      <c r="O311" s="156"/>
      <c r="P311" s="156"/>
      <c r="Q311" s="156"/>
      <c r="R311" s="156"/>
      <c r="S311" s="156"/>
      <c r="T311" s="156"/>
      <c r="U311" s="156"/>
      <c r="V311" s="156"/>
      <c r="W311" s="156"/>
      <c r="X311" s="156"/>
      <c r="Y311" s="156"/>
    </row>
    <row r="312" spans="15:25" ht="15.75" customHeight="1">
      <c r="O312" s="156"/>
      <c r="P312" s="156"/>
      <c r="Q312" s="156"/>
      <c r="R312" s="156"/>
      <c r="S312" s="156"/>
      <c r="T312" s="156"/>
      <c r="U312" s="156"/>
      <c r="V312" s="156"/>
      <c r="W312" s="156"/>
      <c r="X312" s="156"/>
      <c r="Y312" s="156"/>
    </row>
    <row r="313" spans="15:25" ht="15.75" customHeight="1">
      <c r="O313" s="156"/>
      <c r="P313" s="156"/>
      <c r="Q313" s="156"/>
      <c r="R313" s="156"/>
      <c r="S313" s="156"/>
      <c r="T313" s="156"/>
      <c r="U313" s="156"/>
      <c r="V313" s="156"/>
      <c r="W313" s="156"/>
      <c r="X313" s="156"/>
      <c r="Y313" s="156"/>
    </row>
    <row r="314" spans="15:25" ht="15.75" customHeight="1">
      <c r="O314" s="156"/>
      <c r="P314" s="156"/>
      <c r="Q314" s="156"/>
      <c r="R314" s="156"/>
      <c r="S314" s="156"/>
      <c r="T314" s="156"/>
      <c r="U314" s="156"/>
      <c r="V314" s="156"/>
      <c r="W314" s="156"/>
      <c r="X314" s="156"/>
      <c r="Y314" s="156"/>
    </row>
    <row r="315" spans="15:25" ht="15.75" customHeight="1">
      <c r="O315" s="156"/>
      <c r="P315" s="156"/>
      <c r="Q315" s="156"/>
      <c r="R315" s="156"/>
      <c r="S315" s="156"/>
      <c r="T315" s="156"/>
      <c r="U315" s="156"/>
      <c r="V315" s="156"/>
      <c r="W315" s="156"/>
      <c r="X315" s="156"/>
      <c r="Y315" s="156"/>
    </row>
    <row r="316" spans="15:25" ht="15.75" customHeight="1">
      <c r="O316" s="156"/>
      <c r="P316" s="156"/>
      <c r="Q316" s="156"/>
      <c r="R316" s="156"/>
      <c r="S316" s="156"/>
      <c r="T316" s="156"/>
      <c r="U316" s="156"/>
      <c r="V316" s="156"/>
      <c r="W316" s="156"/>
      <c r="X316" s="156"/>
      <c r="Y316" s="156"/>
    </row>
    <row r="317" spans="15:25" ht="15.75" customHeight="1">
      <c r="O317" s="156"/>
      <c r="P317" s="156"/>
      <c r="Q317" s="156"/>
      <c r="R317" s="156"/>
      <c r="S317" s="156"/>
      <c r="T317" s="156"/>
      <c r="U317" s="156"/>
      <c r="V317" s="156"/>
      <c r="W317" s="156"/>
      <c r="X317" s="156"/>
      <c r="Y317" s="156"/>
    </row>
    <row r="318" spans="15:25" ht="15.75" customHeight="1">
      <c r="O318" s="156"/>
      <c r="P318" s="156"/>
      <c r="Q318" s="156"/>
      <c r="R318" s="156"/>
      <c r="S318" s="156"/>
      <c r="T318" s="156"/>
      <c r="U318" s="156"/>
      <c r="V318" s="156"/>
      <c r="W318" s="156"/>
      <c r="X318" s="156"/>
      <c r="Y318" s="156"/>
    </row>
    <row r="319" spans="15:25" ht="15.75" customHeight="1">
      <c r="O319" s="156"/>
      <c r="P319" s="156"/>
      <c r="Q319" s="156"/>
      <c r="R319" s="156"/>
      <c r="S319" s="156"/>
      <c r="T319" s="156"/>
      <c r="U319" s="156"/>
      <c r="V319" s="156"/>
      <c r="W319" s="156"/>
      <c r="X319" s="156"/>
      <c r="Y319" s="156"/>
    </row>
    <row r="320" spans="15:25" ht="15.75" customHeight="1">
      <c r="O320" s="156"/>
      <c r="P320" s="156"/>
      <c r="Q320" s="156"/>
      <c r="R320" s="156"/>
      <c r="S320" s="156"/>
      <c r="T320" s="156"/>
      <c r="U320" s="156"/>
      <c r="V320" s="156"/>
      <c r="W320" s="156"/>
      <c r="X320" s="156"/>
      <c r="Y320" s="156"/>
    </row>
    <row r="321" spans="15:25" ht="15.75" customHeight="1">
      <c r="O321" s="156"/>
      <c r="P321" s="156"/>
      <c r="Q321" s="156"/>
      <c r="R321" s="156"/>
      <c r="S321" s="156"/>
      <c r="T321" s="156"/>
      <c r="U321" s="156"/>
      <c r="V321" s="156"/>
      <c r="W321" s="156"/>
      <c r="X321" s="156"/>
      <c r="Y321" s="156"/>
    </row>
    <row r="322" spans="15:25" ht="15.75" customHeight="1">
      <c r="O322" s="156"/>
      <c r="P322" s="156"/>
      <c r="Q322" s="156"/>
      <c r="R322" s="156"/>
      <c r="S322" s="156"/>
      <c r="T322" s="156"/>
      <c r="U322" s="156"/>
      <c r="V322" s="156"/>
      <c r="W322" s="156"/>
      <c r="X322" s="156"/>
      <c r="Y322" s="156"/>
    </row>
    <row r="323" spans="15:25" ht="15.75" customHeight="1">
      <c r="O323" s="156"/>
      <c r="P323" s="156"/>
      <c r="Q323" s="156"/>
      <c r="R323" s="156"/>
      <c r="S323" s="156"/>
      <c r="T323" s="156"/>
      <c r="U323" s="156"/>
      <c r="V323" s="156"/>
      <c r="W323" s="156"/>
      <c r="X323" s="156"/>
      <c r="Y323" s="156"/>
    </row>
    <row r="324" spans="15:25" ht="15.75" customHeight="1">
      <c r="O324" s="156"/>
      <c r="P324" s="156"/>
      <c r="Q324" s="156"/>
      <c r="R324" s="156"/>
      <c r="S324" s="156"/>
      <c r="T324" s="156"/>
      <c r="U324" s="156"/>
      <c r="V324" s="156"/>
      <c r="W324" s="156"/>
      <c r="X324" s="156"/>
      <c r="Y324" s="156"/>
    </row>
    <row r="325" spans="15:25" ht="15.75" customHeight="1">
      <c r="O325" s="156"/>
      <c r="P325" s="156"/>
      <c r="Q325" s="156"/>
      <c r="R325" s="156"/>
      <c r="S325" s="156"/>
      <c r="T325" s="156"/>
      <c r="U325" s="156"/>
      <c r="V325" s="156"/>
      <c r="W325" s="156"/>
      <c r="X325" s="156"/>
      <c r="Y325" s="156"/>
    </row>
    <row r="326" spans="15:25" ht="15.75" customHeight="1">
      <c r="O326" s="156"/>
      <c r="P326" s="156"/>
      <c r="Q326" s="156"/>
      <c r="R326" s="156"/>
      <c r="S326" s="156"/>
      <c r="T326" s="156"/>
      <c r="U326" s="156"/>
      <c r="V326" s="156"/>
      <c r="W326" s="156"/>
      <c r="X326" s="156"/>
      <c r="Y326" s="156"/>
    </row>
    <row r="327" spans="15:25" ht="15.75" customHeight="1">
      <c r="O327" s="156"/>
      <c r="P327" s="156"/>
      <c r="Q327" s="156"/>
      <c r="R327" s="156"/>
      <c r="S327" s="156"/>
      <c r="T327" s="156"/>
      <c r="U327" s="156"/>
      <c r="V327" s="156"/>
      <c r="W327" s="156"/>
      <c r="X327" s="156"/>
      <c r="Y327" s="156"/>
    </row>
    <row r="328" spans="15:25" ht="15.75" customHeight="1">
      <c r="O328" s="156"/>
      <c r="P328" s="156"/>
      <c r="Q328" s="156"/>
      <c r="R328" s="156"/>
      <c r="S328" s="156"/>
      <c r="T328" s="156"/>
      <c r="U328" s="156"/>
      <c r="V328" s="156"/>
      <c r="W328" s="156"/>
      <c r="X328" s="156"/>
      <c r="Y328" s="156"/>
    </row>
    <row r="329" spans="15:25" ht="15.75" customHeight="1">
      <c r="O329" s="156"/>
      <c r="P329" s="156"/>
      <c r="Q329" s="156"/>
      <c r="R329" s="156"/>
      <c r="S329" s="156"/>
      <c r="T329" s="156"/>
      <c r="U329" s="156"/>
      <c r="V329" s="156"/>
      <c r="W329" s="156"/>
      <c r="X329" s="156"/>
      <c r="Y329" s="156"/>
    </row>
    <row r="330" spans="15:25" ht="15.75" customHeight="1">
      <c r="O330" s="156"/>
      <c r="P330" s="156"/>
      <c r="Q330" s="156"/>
      <c r="R330" s="156"/>
      <c r="S330" s="156"/>
      <c r="T330" s="156"/>
      <c r="U330" s="156"/>
      <c r="V330" s="156"/>
      <c r="W330" s="156"/>
      <c r="X330" s="156"/>
      <c r="Y330" s="156"/>
    </row>
    <row r="331" spans="15:25" ht="15.75" customHeight="1">
      <c r="O331" s="156"/>
      <c r="P331" s="156"/>
      <c r="Q331" s="156"/>
      <c r="R331" s="156"/>
      <c r="S331" s="156"/>
      <c r="T331" s="156"/>
      <c r="U331" s="156"/>
      <c r="V331" s="156"/>
      <c r="W331" s="156"/>
      <c r="X331" s="156"/>
      <c r="Y331" s="156"/>
    </row>
    <row r="332" spans="15:25" ht="15.75" customHeight="1">
      <c r="O332" s="156"/>
      <c r="P332" s="156"/>
      <c r="Q332" s="156"/>
      <c r="R332" s="156"/>
      <c r="S332" s="156"/>
      <c r="T332" s="156"/>
      <c r="U332" s="156"/>
      <c r="V332" s="156"/>
      <c r="W332" s="156"/>
      <c r="X332" s="156"/>
      <c r="Y332" s="156"/>
    </row>
    <row r="333" spans="15:25" ht="15.75" customHeight="1">
      <c r="O333" s="156"/>
      <c r="P333" s="156"/>
      <c r="Q333" s="156"/>
      <c r="R333" s="156"/>
      <c r="S333" s="156"/>
      <c r="T333" s="156"/>
      <c r="U333" s="156"/>
      <c r="V333" s="156"/>
      <c r="W333" s="156"/>
      <c r="X333" s="156"/>
      <c r="Y333" s="156"/>
    </row>
    <row r="334" spans="15:25" ht="15.75" customHeight="1">
      <c r="O334" s="156"/>
      <c r="P334" s="156"/>
      <c r="Q334" s="156"/>
      <c r="R334" s="156"/>
      <c r="S334" s="156"/>
      <c r="T334" s="156"/>
      <c r="U334" s="156"/>
      <c r="V334" s="156"/>
      <c r="W334" s="156"/>
      <c r="X334" s="156"/>
      <c r="Y334" s="156"/>
    </row>
    <row r="335" spans="15:25" ht="15.75" customHeight="1">
      <c r="O335" s="156"/>
      <c r="P335" s="156"/>
      <c r="Q335" s="156"/>
      <c r="R335" s="156"/>
      <c r="S335" s="156"/>
      <c r="T335" s="156"/>
      <c r="U335" s="156"/>
      <c r="V335" s="156"/>
      <c r="W335" s="156"/>
      <c r="X335" s="156"/>
      <c r="Y335" s="156"/>
    </row>
    <row r="336" spans="15:25" ht="15.75" customHeight="1">
      <c r="O336" s="156"/>
      <c r="P336" s="156"/>
      <c r="Q336" s="156"/>
      <c r="R336" s="156"/>
      <c r="S336" s="156"/>
      <c r="T336" s="156"/>
      <c r="U336" s="156"/>
      <c r="V336" s="156"/>
      <c r="W336" s="156"/>
      <c r="X336" s="156"/>
      <c r="Y336" s="156"/>
    </row>
    <row r="337" spans="15:25" ht="15.75" customHeight="1">
      <c r="O337" s="156"/>
      <c r="P337" s="156"/>
      <c r="Q337" s="156"/>
      <c r="R337" s="156"/>
      <c r="S337" s="156"/>
      <c r="T337" s="156"/>
      <c r="U337" s="156"/>
      <c r="V337" s="156"/>
      <c r="W337" s="156"/>
      <c r="X337" s="156"/>
      <c r="Y337" s="156"/>
    </row>
    <row r="338" spans="15:25" ht="15.75" customHeight="1">
      <c r="O338" s="156"/>
      <c r="P338" s="156"/>
      <c r="Q338" s="156"/>
      <c r="R338" s="156"/>
      <c r="S338" s="156"/>
      <c r="T338" s="156"/>
      <c r="U338" s="156"/>
      <c r="V338" s="156"/>
      <c r="W338" s="156"/>
      <c r="X338" s="156"/>
      <c r="Y338" s="156"/>
    </row>
    <row r="339" spans="15:25" ht="15.75" customHeight="1">
      <c r="O339" s="156"/>
      <c r="P339" s="156"/>
      <c r="Q339" s="156"/>
      <c r="R339" s="156"/>
      <c r="S339" s="156"/>
      <c r="T339" s="156"/>
      <c r="U339" s="156"/>
      <c r="V339" s="156"/>
      <c r="W339" s="156"/>
      <c r="X339" s="156"/>
      <c r="Y339" s="156"/>
    </row>
    <row r="340" spans="15:25" ht="15.75" customHeight="1">
      <c r="O340" s="156"/>
      <c r="P340" s="156"/>
      <c r="Q340" s="156"/>
      <c r="R340" s="156"/>
      <c r="S340" s="156"/>
      <c r="T340" s="156"/>
      <c r="U340" s="156"/>
      <c r="V340" s="156"/>
      <c r="W340" s="156"/>
      <c r="X340" s="156"/>
      <c r="Y340" s="156"/>
    </row>
    <row r="341" spans="15:25" ht="15.75" customHeight="1">
      <c r="O341" s="156"/>
      <c r="P341" s="156"/>
      <c r="Q341" s="156"/>
      <c r="R341" s="156"/>
      <c r="S341" s="156"/>
      <c r="T341" s="156"/>
      <c r="U341" s="156"/>
      <c r="V341" s="156"/>
      <c r="W341" s="156"/>
      <c r="X341" s="156"/>
      <c r="Y341" s="156"/>
    </row>
    <row r="342" spans="15:25" ht="15.75" customHeight="1">
      <c r="O342" s="156"/>
      <c r="P342" s="156"/>
      <c r="Q342" s="156"/>
      <c r="R342" s="156"/>
      <c r="S342" s="156"/>
      <c r="T342" s="156"/>
      <c r="U342" s="156"/>
      <c r="V342" s="156"/>
      <c r="W342" s="156"/>
      <c r="X342" s="156"/>
      <c r="Y342" s="156"/>
    </row>
    <row r="343" spans="15:25" ht="15.75" customHeight="1">
      <c r="O343" s="156"/>
      <c r="P343" s="156"/>
      <c r="Q343" s="156"/>
      <c r="R343" s="156"/>
      <c r="S343" s="156"/>
      <c r="T343" s="156"/>
      <c r="U343" s="156"/>
      <c r="V343" s="156"/>
      <c r="W343" s="156"/>
      <c r="X343" s="156"/>
      <c r="Y343" s="156"/>
    </row>
    <row r="344" spans="15:25" ht="15.75" customHeight="1">
      <c r="O344" s="156"/>
      <c r="P344" s="156"/>
      <c r="Q344" s="156"/>
      <c r="R344" s="156"/>
      <c r="S344" s="156"/>
      <c r="T344" s="156"/>
      <c r="U344" s="156"/>
      <c r="V344" s="156"/>
      <c r="W344" s="156"/>
      <c r="X344" s="156"/>
      <c r="Y344" s="156"/>
    </row>
    <row r="345" spans="15:25" ht="15.75" customHeight="1">
      <c r="O345" s="156"/>
      <c r="P345" s="156"/>
      <c r="Q345" s="156"/>
      <c r="R345" s="156"/>
      <c r="S345" s="156"/>
      <c r="T345" s="156"/>
      <c r="U345" s="156"/>
      <c r="V345" s="156"/>
      <c r="W345" s="156"/>
      <c r="X345" s="156"/>
      <c r="Y345" s="156"/>
    </row>
    <row r="346" spans="15:25" ht="15.75" customHeight="1">
      <c r="O346" s="156"/>
      <c r="P346" s="156"/>
      <c r="Q346" s="156"/>
      <c r="R346" s="156"/>
      <c r="S346" s="156"/>
      <c r="T346" s="156"/>
      <c r="U346" s="156"/>
      <c r="V346" s="156"/>
      <c r="W346" s="156"/>
      <c r="X346" s="156"/>
      <c r="Y346" s="156"/>
    </row>
    <row r="347" spans="15:25" ht="15.75" customHeight="1">
      <c r="O347" s="156"/>
      <c r="P347" s="156"/>
      <c r="Q347" s="156"/>
      <c r="R347" s="156"/>
      <c r="S347" s="156"/>
      <c r="T347" s="156"/>
      <c r="U347" s="156"/>
      <c r="V347" s="156"/>
      <c r="W347" s="156"/>
      <c r="X347" s="156"/>
      <c r="Y347" s="156"/>
    </row>
    <row r="348" spans="15:25" ht="15.75" customHeight="1">
      <c r="O348" s="156"/>
      <c r="P348" s="156"/>
      <c r="Q348" s="156"/>
      <c r="R348" s="156"/>
      <c r="S348" s="156"/>
      <c r="T348" s="156"/>
      <c r="U348" s="156"/>
      <c r="V348" s="156"/>
      <c r="W348" s="156"/>
      <c r="X348" s="156"/>
      <c r="Y348" s="156"/>
    </row>
    <row r="349" spans="15:25" ht="15.75" customHeight="1">
      <c r="O349" s="156"/>
      <c r="P349" s="156"/>
      <c r="Q349" s="156"/>
      <c r="R349" s="156"/>
      <c r="S349" s="156"/>
      <c r="T349" s="156"/>
      <c r="U349" s="156"/>
      <c r="V349" s="156"/>
      <c r="W349" s="156"/>
      <c r="X349" s="156"/>
      <c r="Y349" s="156"/>
    </row>
    <row r="350" spans="15:25" ht="15.75" customHeight="1">
      <c r="O350" s="156"/>
      <c r="P350" s="156"/>
      <c r="Q350" s="156"/>
      <c r="R350" s="156"/>
      <c r="S350" s="156"/>
      <c r="T350" s="156"/>
      <c r="U350" s="156"/>
      <c r="V350" s="156"/>
      <c r="W350" s="156"/>
      <c r="X350" s="156"/>
      <c r="Y350" s="156"/>
    </row>
    <row r="351" spans="15:25" ht="15.75" customHeight="1">
      <c r="O351" s="156"/>
      <c r="P351" s="156"/>
      <c r="Q351" s="156"/>
      <c r="R351" s="156"/>
      <c r="S351" s="156"/>
      <c r="T351" s="156"/>
      <c r="U351" s="156"/>
      <c r="V351" s="156"/>
      <c r="W351" s="156"/>
      <c r="X351" s="156"/>
      <c r="Y351" s="156"/>
    </row>
    <row r="352" spans="15:25" ht="15.75" customHeight="1">
      <c r="O352" s="156"/>
      <c r="P352" s="156"/>
      <c r="Q352" s="156"/>
      <c r="R352" s="156"/>
      <c r="S352" s="156"/>
      <c r="T352" s="156"/>
      <c r="U352" s="156"/>
      <c r="V352" s="156"/>
      <c r="W352" s="156"/>
      <c r="X352" s="156"/>
      <c r="Y352" s="156"/>
    </row>
    <row r="353" spans="15:25" ht="15.75" customHeight="1">
      <c r="O353" s="156"/>
      <c r="P353" s="156"/>
      <c r="Q353" s="156"/>
      <c r="R353" s="156"/>
      <c r="S353" s="156"/>
      <c r="T353" s="156"/>
      <c r="U353" s="156"/>
      <c r="V353" s="156"/>
      <c r="W353" s="156"/>
      <c r="X353" s="156"/>
      <c r="Y353" s="156"/>
    </row>
    <row r="354" spans="15:25" ht="15.75" customHeight="1">
      <c r="O354" s="156"/>
      <c r="P354" s="156"/>
      <c r="Q354" s="156"/>
      <c r="R354" s="156"/>
      <c r="S354" s="156"/>
      <c r="T354" s="156"/>
      <c r="U354" s="156"/>
      <c r="V354" s="156"/>
      <c r="W354" s="156"/>
      <c r="X354" s="156"/>
      <c r="Y354" s="156"/>
    </row>
    <row r="355" spans="15:25" ht="15.75" customHeight="1">
      <c r="O355" s="156"/>
      <c r="P355" s="156"/>
      <c r="Q355" s="156"/>
      <c r="R355" s="156"/>
      <c r="S355" s="156"/>
      <c r="T355" s="156"/>
      <c r="U355" s="156"/>
      <c r="V355" s="156"/>
      <c r="W355" s="156"/>
      <c r="X355" s="156"/>
      <c r="Y355" s="156"/>
    </row>
    <row r="356" spans="15:25" ht="15.75" customHeight="1">
      <c r="O356" s="156"/>
      <c r="P356" s="156"/>
      <c r="Q356" s="156"/>
      <c r="R356" s="156"/>
      <c r="S356" s="156"/>
      <c r="T356" s="156"/>
      <c r="U356" s="156"/>
      <c r="V356" s="156"/>
      <c r="W356" s="156"/>
      <c r="X356" s="156"/>
      <c r="Y356" s="156"/>
    </row>
    <row r="357" spans="15:25" ht="15.75" customHeight="1">
      <c r="O357" s="156"/>
      <c r="P357" s="156"/>
      <c r="Q357" s="156"/>
      <c r="R357" s="156"/>
      <c r="S357" s="156"/>
      <c r="T357" s="156"/>
      <c r="U357" s="156"/>
      <c r="V357" s="156"/>
      <c r="W357" s="156"/>
      <c r="X357" s="156"/>
      <c r="Y357" s="156"/>
    </row>
    <row r="358" spans="15:25" ht="15.75" customHeight="1">
      <c r="O358" s="156"/>
      <c r="P358" s="156"/>
      <c r="Q358" s="156"/>
      <c r="R358" s="156"/>
      <c r="S358" s="156"/>
      <c r="T358" s="156"/>
      <c r="U358" s="156"/>
      <c r="V358" s="156"/>
      <c r="W358" s="156"/>
      <c r="X358" s="156"/>
      <c r="Y358" s="156"/>
    </row>
    <row r="359" spans="15:25" ht="15.75" customHeight="1">
      <c r="O359" s="156"/>
      <c r="P359" s="156"/>
      <c r="Q359" s="156"/>
      <c r="R359" s="156"/>
      <c r="S359" s="156"/>
      <c r="T359" s="156"/>
      <c r="U359" s="156"/>
      <c r="V359" s="156"/>
      <c r="W359" s="156"/>
      <c r="X359" s="156"/>
      <c r="Y359" s="156"/>
    </row>
    <row r="360" spans="15:25" ht="15.75" customHeight="1">
      <c r="O360" s="156"/>
      <c r="P360" s="156"/>
      <c r="Q360" s="156"/>
      <c r="R360" s="156"/>
      <c r="S360" s="156"/>
      <c r="T360" s="156"/>
      <c r="U360" s="156"/>
      <c r="V360" s="156"/>
      <c r="W360" s="156"/>
      <c r="X360" s="156"/>
      <c r="Y360" s="156"/>
    </row>
    <row r="361" spans="15:25" ht="15.75" customHeight="1">
      <c r="O361" s="156"/>
      <c r="P361" s="156"/>
      <c r="Q361" s="156"/>
      <c r="R361" s="156"/>
      <c r="S361" s="156"/>
      <c r="T361" s="156"/>
      <c r="U361" s="156"/>
      <c r="V361" s="156"/>
      <c r="W361" s="156"/>
      <c r="X361" s="156"/>
      <c r="Y361" s="156"/>
    </row>
    <row r="362" spans="15:25" ht="15.75" customHeight="1">
      <c r="O362" s="156"/>
      <c r="P362" s="156"/>
      <c r="Q362" s="156"/>
      <c r="R362" s="156"/>
      <c r="S362" s="156"/>
      <c r="T362" s="156"/>
      <c r="U362" s="156"/>
      <c r="V362" s="156"/>
      <c r="W362" s="156"/>
      <c r="X362" s="156"/>
      <c r="Y362" s="156"/>
    </row>
    <row r="363" spans="15:25" ht="15.75" customHeight="1">
      <c r="O363" s="156"/>
      <c r="P363" s="156"/>
      <c r="Q363" s="156"/>
      <c r="R363" s="156"/>
      <c r="S363" s="156"/>
      <c r="T363" s="156"/>
      <c r="U363" s="156"/>
      <c r="V363" s="156"/>
      <c r="W363" s="156"/>
      <c r="X363" s="156"/>
      <c r="Y363" s="156"/>
    </row>
    <row r="364" spans="15:25" ht="15.75" customHeight="1">
      <c r="O364" s="156"/>
      <c r="P364" s="156"/>
      <c r="Q364" s="156"/>
      <c r="R364" s="156"/>
      <c r="S364" s="156"/>
      <c r="T364" s="156"/>
      <c r="U364" s="156"/>
      <c r="V364" s="156"/>
      <c r="W364" s="156"/>
      <c r="X364" s="156"/>
      <c r="Y364" s="156"/>
    </row>
    <row r="365" spans="15:25" ht="15.75" customHeight="1">
      <c r="O365" s="156"/>
      <c r="P365" s="156"/>
      <c r="Q365" s="156"/>
      <c r="R365" s="156"/>
      <c r="S365" s="156"/>
      <c r="T365" s="156"/>
      <c r="U365" s="156"/>
      <c r="V365" s="156"/>
      <c r="W365" s="156"/>
      <c r="X365" s="156"/>
      <c r="Y365" s="156"/>
    </row>
    <row r="366" spans="15:25" ht="15.75" customHeight="1">
      <c r="O366" s="156"/>
      <c r="P366" s="156"/>
      <c r="Q366" s="156"/>
      <c r="R366" s="156"/>
      <c r="S366" s="156"/>
      <c r="T366" s="156"/>
      <c r="U366" s="156"/>
      <c r="V366" s="156"/>
      <c r="W366" s="156"/>
      <c r="X366" s="156"/>
      <c r="Y366" s="156"/>
    </row>
    <row r="367" spans="15:25" ht="15.75" customHeight="1">
      <c r="O367" s="156"/>
      <c r="P367" s="156"/>
      <c r="Q367" s="156"/>
      <c r="R367" s="156"/>
      <c r="S367" s="156"/>
      <c r="T367" s="156"/>
      <c r="U367" s="156"/>
      <c r="V367" s="156"/>
      <c r="W367" s="156"/>
      <c r="X367" s="156"/>
      <c r="Y367" s="156"/>
    </row>
    <row r="368" spans="15:25" ht="15.75" customHeight="1">
      <c r="O368" s="156"/>
      <c r="P368" s="156"/>
      <c r="Q368" s="156"/>
      <c r="R368" s="156"/>
      <c r="S368" s="156"/>
      <c r="T368" s="156"/>
      <c r="U368" s="156"/>
      <c r="V368" s="156"/>
      <c r="W368" s="156"/>
      <c r="X368" s="156"/>
      <c r="Y368" s="156"/>
    </row>
    <row r="369" spans="15:25" ht="15.75" customHeight="1">
      <c r="O369" s="156"/>
      <c r="P369" s="156"/>
      <c r="Q369" s="156"/>
      <c r="R369" s="156"/>
      <c r="S369" s="156"/>
      <c r="T369" s="156"/>
      <c r="U369" s="156"/>
      <c r="V369" s="156"/>
      <c r="W369" s="156"/>
      <c r="X369" s="156"/>
      <c r="Y369" s="156"/>
    </row>
    <row r="370" spans="15:25" ht="15.75" customHeight="1">
      <c r="O370" s="156"/>
      <c r="P370" s="156"/>
      <c r="Q370" s="156"/>
      <c r="R370" s="156"/>
      <c r="S370" s="156"/>
      <c r="T370" s="156"/>
      <c r="U370" s="156"/>
      <c r="V370" s="156"/>
      <c r="W370" s="156"/>
      <c r="X370" s="156"/>
      <c r="Y370" s="156"/>
    </row>
    <row r="371" spans="15:25" ht="15.75" customHeight="1">
      <c r="O371" s="156"/>
      <c r="P371" s="156"/>
      <c r="Q371" s="156"/>
      <c r="R371" s="156"/>
      <c r="S371" s="156"/>
      <c r="T371" s="156"/>
      <c r="U371" s="156"/>
      <c r="V371" s="156"/>
      <c r="W371" s="156"/>
      <c r="X371" s="156"/>
      <c r="Y371" s="156"/>
    </row>
    <row r="372" spans="15:25" ht="15.75" customHeight="1">
      <c r="O372" s="156"/>
      <c r="P372" s="156"/>
      <c r="Q372" s="156"/>
      <c r="R372" s="156"/>
      <c r="S372" s="156"/>
      <c r="T372" s="156"/>
      <c r="U372" s="156"/>
      <c r="V372" s="156"/>
      <c r="W372" s="156"/>
      <c r="X372" s="156"/>
      <c r="Y372" s="156"/>
    </row>
    <row r="373" spans="15:25" ht="15.75" customHeight="1">
      <c r="O373" s="156"/>
      <c r="P373" s="156"/>
      <c r="Q373" s="156"/>
      <c r="R373" s="156"/>
      <c r="S373" s="156"/>
      <c r="T373" s="156"/>
      <c r="U373" s="156"/>
      <c r="V373" s="156"/>
      <c r="W373" s="156"/>
      <c r="X373" s="156"/>
      <c r="Y373" s="156"/>
    </row>
    <row r="374" spans="15:25" ht="15.75" customHeight="1">
      <c r="O374" s="156"/>
      <c r="P374" s="156"/>
      <c r="Q374" s="156"/>
      <c r="R374" s="156"/>
      <c r="S374" s="156"/>
      <c r="T374" s="156"/>
      <c r="U374" s="156"/>
      <c r="V374" s="156"/>
      <c r="W374" s="156"/>
      <c r="X374" s="156"/>
      <c r="Y374" s="156"/>
    </row>
    <row r="375" spans="15:25" ht="15.75" customHeight="1">
      <c r="O375" s="156"/>
      <c r="P375" s="156"/>
      <c r="Q375" s="156"/>
      <c r="R375" s="156"/>
      <c r="S375" s="156"/>
      <c r="T375" s="156"/>
      <c r="U375" s="156"/>
      <c r="V375" s="156"/>
      <c r="W375" s="156"/>
      <c r="X375" s="156"/>
      <c r="Y375" s="156"/>
    </row>
    <row r="376" spans="15:25" ht="15.75" customHeight="1">
      <c r="O376" s="156"/>
      <c r="P376" s="156"/>
      <c r="Q376" s="156"/>
      <c r="R376" s="156"/>
      <c r="S376" s="156"/>
      <c r="T376" s="156"/>
      <c r="U376" s="156"/>
      <c r="V376" s="156"/>
      <c r="W376" s="156"/>
      <c r="X376" s="156"/>
      <c r="Y376" s="156"/>
    </row>
    <row r="377" spans="15:25" ht="15.75" customHeight="1">
      <c r="O377" s="156"/>
      <c r="P377" s="156"/>
      <c r="Q377" s="156"/>
      <c r="R377" s="156"/>
      <c r="S377" s="156"/>
      <c r="T377" s="156"/>
      <c r="U377" s="156"/>
      <c r="V377" s="156"/>
      <c r="W377" s="156"/>
      <c r="X377" s="156"/>
      <c r="Y377" s="156"/>
    </row>
    <row r="378" spans="15:25" ht="15.75" customHeight="1">
      <c r="O378" s="156"/>
      <c r="P378" s="156"/>
      <c r="Q378" s="156"/>
      <c r="R378" s="156"/>
      <c r="S378" s="156"/>
      <c r="T378" s="156"/>
      <c r="U378" s="156"/>
      <c r="V378" s="156"/>
      <c r="W378" s="156"/>
      <c r="X378" s="156"/>
      <c r="Y378" s="156"/>
    </row>
    <row r="379" spans="15:25" ht="15.75" customHeight="1">
      <c r="O379" s="156"/>
      <c r="P379" s="156"/>
      <c r="Q379" s="156"/>
      <c r="R379" s="156"/>
      <c r="S379" s="156"/>
      <c r="T379" s="156"/>
      <c r="U379" s="156"/>
      <c r="V379" s="156"/>
      <c r="W379" s="156"/>
      <c r="X379" s="156"/>
      <c r="Y379" s="156"/>
    </row>
    <row r="380" spans="15:25" ht="15.75" customHeight="1">
      <c r="O380" s="156"/>
      <c r="P380" s="156"/>
      <c r="Q380" s="156"/>
      <c r="R380" s="156"/>
      <c r="S380" s="156"/>
      <c r="T380" s="156"/>
      <c r="U380" s="156"/>
      <c r="V380" s="156"/>
      <c r="W380" s="156"/>
      <c r="X380" s="156"/>
      <c r="Y380" s="156"/>
    </row>
    <row r="381" spans="15:25" ht="15.75" customHeight="1">
      <c r="O381" s="156"/>
      <c r="P381" s="156"/>
      <c r="Q381" s="156"/>
      <c r="R381" s="156"/>
      <c r="S381" s="156"/>
      <c r="T381" s="156"/>
      <c r="U381" s="156"/>
      <c r="V381" s="156"/>
      <c r="W381" s="156"/>
      <c r="X381" s="156"/>
      <c r="Y381" s="156"/>
    </row>
    <row r="382" spans="15:25" ht="15.75" customHeight="1">
      <c r="O382" s="156"/>
      <c r="P382" s="156"/>
      <c r="Q382" s="156"/>
      <c r="R382" s="156"/>
      <c r="S382" s="156"/>
      <c r="T382" s="156"/>
      <c r="U382" s="156"/>
      <c r="V382" s="156"/>
      <c r="W382" s="156"/>
      <c r="X382" s="156"/>
      <c r="Y382" s="156"/>
    </row>
    <row r="383" spans="15:25" ht="15.75" customHeight="1">
      <c r="O383" s="156"/>
      <c r="P383" s="156"/>
      <c r="Q383" s="156"/>
      <c r="R383" s="156"/>
      <c r="S383" s="156"/>
      <c r="T383" s="156"/>
      <c r="U383" s="156"/>
      <c r="V383" s="156"/>
      <c r="W383" s="156"/>
      <c r="X383" s="156"/>
      <c r="Y383" s="156"/>
    </row>
    <row r="384" spans="15:25" ht="15.75" customHeight="1">
      <c r="O384" s="156"/>
      <c r="P384" s="156"/>
      <c r="Q384" s="156"/>
      <c r="R384" s="156"/>
      <c r="S384" s="156"/>
      <c r="T384" s="156"/>
      <c r="U384" s="156"/>
      <c r="V384" s="156"/>
      <c r="W384" s="156"/>
      <c r="X384" s="156"/>
      <c r="Y384" s="156"/>
    </row>
    <row r="385" spans="15:25" ht="15.75" customHeight="1">
      <c r="O385" s="156"/>
      <c r="P385" s="156"/>
      <c r="Q385" s="156"/>
      <c r="R385" s="156"/>
      <c r="S385" s="156"/>
      <c r="T385" s="156"/>
      <c r="U385" s="156"/>
      <c r="V385" s="156"/>
      <c r="W385" s="156"/>
      <c r="X385" s="156"/>
      <c r="Y385" s="156"/>
    </row>
    <row r="386" spans="15:25" ht="15.75" customHeight="1">
      <c r="O386" s="156"/>
      <c r="P386" s="156"/>
      <c r="Q386" s="156"/>
      <c r="R386" s="156"/>
      <c r="S386" s="156"/>
      <c r="T386" s="156"/>
      <c r="U386" s="156"/>
      <c r="V386" s="156"/>
      <c r="W386" s="156"/>
      <c r="X386" s="156"/>
      <c r="Y386" s="156"/>
    </row>
    <row r="387" spans="15:25" ht="15.75" customHeight="1">
      <c r="O387" s="156"/>
      <c r="P387" s="156"/>
      <c r="Q387" s="156"/>
      <c r="R387" s="156"/>
      <c r="S387" s="156"/>
      <c r="T387" s="156"/>
      <c r="U387" s="156"/>
      <c r="V387" s="156"/>
      <c r="W387" s="156"/>
      <c r="X387" s="156"/>
      <c r="Y387" s="156"/>
    </row>
    <row r="388" spans="15:25" ht="15.75" customHeight="1">
      <c r="O388" s="156"/>
      <c r="P388" s="156"/>
      <c r="Q388" s="156"/>
      <c r="R388" s="156"/>
      <c r="S388" s="156"/>
      <c r="T388" s="156"/>
      <c r="U388" s="156"/>
      <c r="V388" s="156"/>
      <c r="W388" s="156"/>
      <c r="X388" s="156"/>
      <c r="Y388" s="156"/>
    </row>
    <row r="389" spans="15:25" ht="15.75" customHeight="1">
      <c r="O389" s="156"/>
      <c r="P389" s="156"/>
      <c r="Q389" s="156"/>
      <c r="R389" s="156"/>
      <c r="S389" s="156"/>
      <c r="T389" s="156"/>
      <c r="U389" s="156"/>
      <c r="V389" s="156"/>
      <c r="W389" s="156"/>
      <c r="X389" s="156"/>
      <c r="Y389" s="156"/>
    </row>
    <row r="390" spans="15:25" ht="15.75" customHeight="1">
      <c r="O390" s="156"/>
      <c r="P390" s="156"/>
      <c r="Q390" s="156"/>
      <c r="R390" s="156"/>
      <c r="S390" s="156"/>
      <c r="T390" s="156"/>
      <c r="U390" s="156"/>
      <c r="V390" s="156"/>
      <c r="W390" s="156"/>
      <c r="X390" s="156"/>
      <c r="Y390" s="156"/>
    </row>
    <row r="391" spans="15:25" ht="15.75" customHeight="1">
      <c r="O391" s="156"/>
      <c r="P391" s="156"/>
      <c r="Q391" s="156"/>
      <c r="R391" s="156"/>
      <c r="S391" s="156"/>
      <c r="T391" s="156"/>
      <c r="U391" s="156"/>
      <c r="V391" s="156"/>
      <c r="W391" s="156"/>
      <c r="X391" s="156"/>
      <c r="Y391" s="156"/>
    </row>
    <row r="392" spans="15:25" ht="15.75" customHeight="1">
      <c r="O392" s="156"/>
      <c r="P392" s="156"/>
      <c r="Q392" s="156"/>
      <c r="R392" s="156"/>
      <c r="S392" s="156"/>
      <c r="T392" s="156"/>
      <c r="U392" s="156"/>
      <c r="V392" s="156"/>
      <c r="W392" s="156"/>
      <c r="X392" s="156"/>
      <c r="Y392" s="156"/>
    </row>
    <row r="393" spans="15:25" ht="15.75" customHeight="1">
      <c r="O393" s="156"/>
      <c r="P393" s="156"/>
      <c r="Q393" s="156"/>
      <c r="R393" s="156"/>
      <c r="S393" s="156"/>
      <c r="T393" s="156"/>
      <c r="U393" s="156"/>
      <c r="V393" s="156"/>
      <c r="W393" s="156"/>
      <c r="X393" s="156"/>
      <c r="Y393" s="156"/>
    </row>
    <row r="394" spans="15:25" ht="15.75" customHeight="1">
      <c r="O394" s="156"/>
      <c r="P394" s="156"/>
      <c r="Q394" s="156"/>
      <c r="R394" s="156"/>
      <c r="S394" s="156"/>
      <c r="T394" s="156"/>
      <c r="U394" s="156"/>
      <c r="V394" s="156"/>
      <c r="W394" s="156"/>
      <c r="X394" s="156"/>
      <c r="Y394" s="156"/>
    </row>
    <row r="395" spans="15:25" ht="15.75" customHeight="1">
      <c r="O395" s="156"/>
      <c r="P395" s="156"/>
      <c r="Q395" s="156"/>
      <c r="R395" s="156"/>
      <c r="S395" s="156"/>
      <c r="T395" s="156"/>
      <c r="U395" s="156"/>
      <c r="V395" s="156"/>
      <c r="W395" s="156"/>
      <c r="X395" s="156"/>
      <c r="Y395" s="156"/>
    </row>
    <row r="396" spans="15:25" ht="15.75" customHeight="1">
      <c r="O396" s="156"/>
      <c r="P396" s="156"/>
      <c r="Q396" s="156"/>
      <c r="R396" s="156"/>
      <c r="S396" s="156"/>
      <c r="T396" s="156"/>
      <c r="U396" s="156"/>
      <c r="V396" s="156"/>
      <c r="W396" s="156"/>
      <c r="X396" s="156"/>
      <c r="Y396" s="156"/>
    </row>
    <row r="397" spans="15:25" ht="15.75" customHeight="1">
      <c r="O397" s="156"/>
      <c r="P397" s="156"/>
      <c r="Q397" s="156"/>
      <c r="R397" s="156"/>
      <c r="S397" s="156"/>
      <c r="T397" s="156"/>
      <c r="U397" s="156"/>
      <c r="V397" s="156"/>
      <c r="W397" s="156"/>
      <c r="X397" s="156"/>
      <c r="Y397" s="156"/>
    </row>
    <row r="398" spans="15:25" ht="15.75" customHeight="1">
      <c r="O398" s="156"/>
      <c r="P398" s="156"/>
      <c r="Q398" s="156"/>
      <c r="R398" s="156"/>
      <c r="S398" s="156"/>
      <c r="T398" s="156"/>
      <c r="U398" s="156"/>
      <c r="V398" s="156"/>
      <c r="W398" s="156"/>
      <c r="X398" s="156"/>
      <c r="Y398" s="156"/>
    </row>
    <row r="399" spans="15:25" ht="15.75" customHeight="1">
      <c r="O399" s="156"/>
      <c r="P399" s="156"/>
      <c r="Q399" s="156"/>
      <c r="R399" s="156"/>
      <c r="S399" s="156"/>
      <c r="T399" s="156"/>
      <c r="U399" s="156"/>
      <c r="V399" s="156"/>
      <c r="W399" s="156"/>
      <c r="X399" s="156"/>
      <c r="Y399" s="156"/>
    </row>
    <row r="400" spans="15:25" ht="15.75" customHeight="1">
      <c r="O400" s="156"/>
      <c r="P400" s="156"/>
      <c r="Q400" s="156"/>
      <c r="R400" s="156"/>
      <c r="S400" s="156"/>
      <c r="T400" s="156"/>
      <c r="U400" s="156"/>
      <c r="V400" s="156"/>
      <c r="W400" s="156"/>
      <c r="X400" s="156"/>
      <c r="Y400" s="156"/>
    </row>
    <row r="401" spans="15:25" ht="15.75" customHeight="1">
      <c r="O401" s="156"/>
      <c r="P401" s="156"/>
      <c r="Q401" s="156"/>
      <c r="R401" s="156"/>
      <c r="S401" s="156"/>
      <c r="T401" s="156"/>
      <c r="U401" s="156"/>
      <c r="V401" s="156"/>
      <c r="W401" s="156"/>
      <c r="X401" s="156"/>
      <c r="Y401" s="156"/>
    </row>
    <row r="402" spans="15:25" ht="15.75" customHeight="1">
      <c r="O402" s="156"/>
      <c r="P402" s="156"/>
      <c r="Q402" s="156"/>
      <c r="R402" s="156"/>
      <c r="S402" s="156"/>
      <c r="T402" s="156"/>
      <c r="U402" s="156"/>
      <c r="V402" s="156"/>
      <c r="W402" s="156"/>
      <c r="X402" s="156"/>
      <c r="Y402" s="156"/>
    </row>
    <row r="403" spans="15:25" ht="15.75" customHeight="1">
      <c r="O403" s="156"/>
      <c r="P403" s="156"/>
      <c r="Q403" s="156"/>
      <c r="R403" s="156"/>
      <c r="S403" s="156"/>
      <c r="T403" s="156"/>
      <c r="U403" s="156"/>
      <c r="V403" s="156"/>
      <c r="W403" s="156"/>
      <c r="X403" s="156"/>
      <c r="Y403" s="156"/>
    </row>
    <row r="404" spans="15:25" ht="15.75" customHeight="1">
      <c r="O404" s="156"/>
      <c r="P404" s="156"/>
      <c r="Q404" s="156"/>
      <c r="R404" s="156"/>
      <c r="S404" s="156"/>
      <c r="T404" s="156"/>
      <c r="U404" s="156"/>
      <c r="V404" s="156"/>
      <c r="W404" s="156"/>
      <c r="X404" s="156"/>
      <c r="Y404" s="156"/>
    </row>
    <row r="405" spans="15:25" ht="15.75" customHeight="1">
      <c r="O405" s="156"/>
      <c r="P405" s="156"/>
      <c r="Q405" s="156"/>
      <c r="R405" s="156"/>
      <c r="S405" s="156"/>
      <c r="T405" s="156"/>
      <c r="U405" s="156"/>
      <c r="V405" s="156"/>
      <c r="W405" s="156"/>
      <c r="X405" s="156"/>
      <c r="Y405" s="156"/>
    </row>
    <row r="406" spans="15:25" ht="15.75" customHeight="1">
      <c r="O406" s="156"/>
      <c r="P406" s="156"/>
      <c r="Q406" s="156"/>
      <c r="R406" s="156"/>
      <c r="S406" s="156"/>
      <c r="T406" s="156"/>
      <c r="U406" s="156"/>
      <c r="V406" s="156"/>
      <c r="W406" s="156"/>
      <c r="X406" s="156"/>
      <c r="Y406" s="156"/>
    </row>
    <row r="407" spans="15:25" ht="15.75" customHeight="1">
      <c r="O407" s="156"/>
      <c r="P407" s="156"/>
      <c r="Q407" s="156"/>
      <c r="R407" s="156"/>
      <c r="S407" s="156"/>
      <c r="T407" s="156"/>
      <c r="U407" s="156"/>
      <c r="V407" s="156"/>
      <c r="W407" s="156"/>
      <c r="X407" s="156"/>
      <c r="Y407" s="156"/>
    </row>
    <row r="408" spans="15:25" ht="15.75" customHeight="1">
      <c r="O408" s="156"/>
      <c r="P408" s="156"/>
      <c r="Q408" s="156"/>
      <c r="R408" s="156"/>
      <c r="S408" s="156"/>
      <c r="T408" s="156"/>
      <c r="U408" s="156"/>
      <c r="V408" s="156"/>
      <c r="W408" s="156"/>
      <c r="X408" s="156"/>
      <c r="Y408" s="156"/>
    </row>
    <row r="409" spans="15:25" ht="15.75" customHeight="1">
      <c r="O409" s="156"/>
      <c r="P409" s="156"/>
      <c r="Q409" s="156"/>
      <c r="R409" s="156"/>
      <c r="S409" s="156"/>
      <c r="T409" s="156"/>
      <c r="U409" s="156"/>
      <c r="V409" s="156"/>
      <c r="W409" s="156"/>
      <c r="X409" s="156"/>
      <c r="Y409" s="156"/>
    </row>
    <row r="410" spans="15:25" ht="15.75" customHeight="1">
      <c r="O410" s="156"/>
      <c r="P410" s="156"/>
      <c r="Q410" s="156"/>
      <c r="R410" s="156"/>
      <c r="S410" s="156"/>
      <c r="T410" s="156"/>
      <c r="U410" s="156"/>
      <c r="V410" s="156"/>
      <c r="W410" s="156"/>
      <c r="X410" s="156"/>
      <c r="Y410" s="156"/>
    </row>
    <row r="411" spans="15:25" ht="15.75" customHeight="1">
      <c r="O411" s="156"/>
      <c r="P411" s="156"/>
      <c r="Q411" s="156"/>
      <c r="R411" s="156"/>
      <c r="S411" s="156"/>
      <c r="T411" s="156"/>
      <c r="U411" s="156"/>
      <c r="V411" s="156"/>
      <c r="W411" s="156"/>
      <c r="X411" s="156"/>
      <c r="Y411" s="156"/>
    </row>
    <row r="412" spans="15:25" ht="15.75" customHeight="1">
      <c r="O412" s="156"/>
      <c r="P412" s="156"/>
      <c r="Q412" s="156"/>
      <c r="R412" s="156"/>
      <c r="S412" s="156"/>
      <c r="T412" s="156"/>
      <c r="U412" s="156"/>
      <c r="V412" s="156"/>
      <c r="W412" s="156"/>
      <c r="X412" s="156"/>
      <c r="Y412" s="156"/>
    </row>
    <row r="413" spans="15:25" ht="15.75" customHeight="1">
      <c r="O413" s="156"/>
      <c r="P413" s="156"/>
      <c r="Q413" s="156"/>
      <c r="R413" s="156"/>
      <c r="S413" s="156"/>
      <c r="T413" s="156"/>
      <c r="U413" s="156"/>
      <c r="V413" s="156"/>
      <c r="W413" s="156"/>
      <c r="X413" s="156"/>
      <c r="Y413" s="156"/>
    </row>
    <row r="414" spans="15:25" ht="12.75">
      <c r="O414" s="156"/>
      <c r="P414" s="156"/>
      <c r="Q414" s="156"/>
      <c r="R414" s="156"/>
      <c r="S414" s="156"/>
      <c r="T414" s="156"/>
      <c r="U414" s="156"/>
      <c r="V414" s="156"/>
      <c r="W414" s="156"/>
      <c r="X414" s="156"/>
      <c r="Y414" s="156"/>
    </row>
    <row r="415" spans="15:25" ht="12.75">
      <c r="O415" s="156"/>
      <c r="P415" s="156"/>
      <c r="Q415" s="156"/>
      <c r="R415" s="156"/>
      <c r="S415" s="156"/>
      <c r="T415" s="156"/>
      <c r="U415" s="156"/>
      <c r="V415" s="156"/>
      <c r="W415" s="156"/>
      <c r="X415" s="156"/>
      <c r="Y415" s="156"/>
    </row>
    <row r="416" spans="15:25" ht="12.75">
      <c r="O416" s="156"/>
      <c r="P416" s="156"/>
      <c r="Q416" s="156"/>
      <c r="R416" s="156"/>
      <c r="S416" s="156"/>
      <c r="T416" s="156"/>
      <c r="U416" s="156"/>
      <c r="V416" s="156"/>
      <c r="W416" s="156"/>
      <c r="X416" s="156"/>
      <c r="Y416" s="156"/>
    </row>
    <row r="417" spans="15:25" ht="12.75">
      <c r="O417" s="156"/>
      <c r="P417" s="156"/>
      <c r="Q417" s="156"/>
      <c r="R417" s="156"/>
      <c r="S417" s="156"/>
      <c r="T417" s="156"/>
      <c r="U417" s="156"/>
      <c r="V417" s="156"/>
      <c r="W417" s="156"/>
      <c r="X417" s="156"/>
      <c r="Y417" s="156"/>
    </row>
    <row r="418" spans="15:25" ht="12.75">
      <c r="O418" s="156"/>
      <c r="P418" s="156"/>
      <c r="Q418" s="156"/>
      <c r="R418" s="156"/>
      <c r="S418" s="156"/>
      <c r="T418" s="156"/>
      <c r="U418" s="156"/>
      <c r="V418" s="156"/>
      <c r="W418" s="156"/>
      <c r="X418" s="156"/>
      <c r="Y418" s="156"/>
    </row>
    <row r="419" spans="15:25" ht="12.75">
      <c r="O419" s="156"/>
      <c r="P419" s="156"/>
      <c r="Q419" s="156"/>
      <c r="R419" s="156"/>
      <c r="S419" s="156"/>
      <c r="T419" s="156"/>
      <c r="U419" s="156"/>
      <c r="V419" s="156"/>
      <c r="W419" s="156"/>
      <c r="X419" s="156"/>
      <c r="Y419" s="156"/>
    </row>
    <row r="420" spans="15:25" ht="12.75">
      <c r="O420" s="156"/>
      <c r="P420" s="156"/>
      <c r="Q420" s="156"/>
      <c r="R420" s="156"/>
      <c r="S420" s="156"/>
      <c r="T420" s="156"/>
      <c r="U420" s="156"/>
      <c r="V420" s="156"/>
      <c r="W420" s="156"/>
      <c r="X420" s="156"/>
      <c r="Y420" s="156"/>
    </row>
    <row r="421" spans="15:25" ht="12.75">
      <c r="O421" s="156"/>
      <c r="P421" s="156"/>
      <c r="Q421" s="156"/>
      <c r="R421" s="156"/>
      <c r="S421" s="156"/>
      <c r="T421" s="156"/>
      <c r="U421" s="156"/>
      <c r="V421" s="156"/>
      <c r="W421" s="156"/>
      <c r="X421" s="156"/>
      <c r="Y421" s="156"/>
    </row>
    <row r="422" spans="15:25" ht="12.75">
      <c r="O422" s="156"/>
      <c r="P422" s="156"/>
      <c r="Q422" s="156"/>
      <c r="R422" s="156"/>
      <c r="S422" s="156"/>
      <c r="T422" s="156"/>
      <c r="U422" s="156"/>
      <c r="V422" s="156"/>
      <c r="W422" s="156"/>
      <c r="X422" s="156"/>
      <c r="Y422" s="156"/>
    </row>
    <row r="423" spans="15:25" ht="12.75">
      <c r="O423" s="156"/>
      <c r="P423" s="156"/>
      <c r="Q423" s="156"/>
      <c r="R423" s="156"/>
      <c r="S423" s="156"/>
      <c r="T423" s="156"/>
      <c r="U423" s="156"/>
      <c r="V423" s="156"/>
      <c r="W423" s="156"/>
      <c r="X423" s="156"/>
      <c r="Y423" s="156"/>
    </row>
    <row r="424" spans="15:25" ht="12.75">
      <c r="O424" s="156"/>
      <c r="P424" s="156"/>
      <c r="Q424" s="156"/>
      <c r="R424" s="156"/>
      <c r="S424" s="156"/>
      <c r="T424" s="156"/>
      <c r="U424" s="156"/>
      <c r="V424" s="156"/>
      <c r="W424" s="156"/>
      <c r="X424" s="156"/>
      <c r="Y424" s="156"/>
    </row>
    <row r="425" spans="15:25" ht="12.75">
      <c r="O425" s="156"/>
      <c r="P425" s="156"/>
      <c r="Q425" s="156"/>
      <c r="R425" s="156"/>
      <c r="S425" s="156"/>
      <c r="T425" s="156"/>
      <c r="U425" s="156"/>
      <c r="V425" s="156"/>
      <c r="W425" s="156"/>
      <c r="X425" s="156"/>
      <c r="Y425" s="156"/>
    </row>
    <row r="426" spans="15:25" ht="12.75">
      <c r="O426" s="156"/>
      <c r="P426" s="156"/>
      <c r="Q426" s="156"/>
      <c r="R426" s="156"/>
      <c r="S426" s="156"/>
      <c r="T426" s="156"/>
      <c r="U426" s="156"/>
      <c r="V426" s="156"/>
      <c r="W426" s="156"/>
      <c r="X426" s="156"/>
      <c r="Y426" s="156"/>
    </row>
    <row r="427" spans="15:25" ht="12.75">
      <c r="O427" s="156"/>
      <c r="P427" s="156"/>
      <c r="Q427" s="156"/>
      <c r="R427" s="156"/>
      <c r="S427" s="156"/>
      <c r="T427" s="156"/>
      <c r="U427" s="156"/>
      <c r="V427" s="156"/>
      <c r="W427" s="156"/>
      <c r="X427" s="156"/>
      <c r="Y427" s="156"/>
    </row>
    <row r="428" spans="15:25" ht="12.75">
      <c r="O428" s="156"/>
      <c r="P428" s="156"/>
      <c r="Q428" s="156"/>
      <c r="R428" s="156"/>
      <c r="S428" s="156"/>
      <c r="T428" s="156"/>
      <c r="U428" s="156"/>
      <c r="V428" s="156"/>
      <c r="W428" s="156"/>
      <c r="X428" s="156"/>
      <c r="Y428" s="156"/>
    </row>
    <row r="429" spans="15:25" ht="12.75">
      <c r="O429" s="156"/>
      <c r="P429" s="156"/>
      <c r="Q429" s="156"/>
      <c r="R429" s="156"/>
      <c r="S429" s="156"/>
      <c r="T429" s="156"/>
      <c r="U429" s="156"/>
      <c r="V429" s="156"/>
      <c r="W429" s="156"/>
      <c r="X429" s="156"/>
      <c r="Y429" s="156"/>
    </row>
    <row r="430" spans="15:25" ht="12.75">
      <c r="O430" s="156"/>
      <c r="P430" s="156"/>
      <c r="Q430" s="156"/>
      <c r="R430" s="156"/>
      <c r="S430" s="156"/>
      <c r="T430" s="156"/>
      <c r="U430" s="156"/>
      <c r="V430" s="156"/>
      <c r="W430" s="156"/>
      <c r="X430" s="156"/>
      <c r="Y430" s="156"/>
    </row>
    <row r="431" spans="15:25" ht="12.75">
      <c r="O431" s="156"/>
      <c r="P431" s="156"/>
      <c r="Q431" s="156"/>
      <c r="R431" s="156"/>
      <c r="S431" s="156"/>
      <c r="T431" s="156"/>
      <c r="U431" s="156"/>
      <c r="V431" s="156"/>
      <c r="W431" s="156"/>
      <c r="X431" s="156"/>
      <c r="Y431" s="156"/>
    </row>
    <row r="432" spans="15:25" ht="12.75">
      <c r="O432" s="156"/>
      <c r="P432" s="156"/>
      <c r="Q432" s="156"/>
      <c r="R432" s="156"/>
      <c r="S432" s="156"/>
      <c r="T432" s="156"/>
      <c r="U432" s="156"/>
      <c r="V432" s="156"/>
      <c r="W432" s="156"/>
      <c r="X432" s="156"/>
      <c r="Y432" s="156"/>
    </row>
    <row r="433" spans="15:25" ht="12.75">
      <c r="O433" s="156"/>
      <c r="P433" s="156"/>
      <c r="Q433" s="156"/>
      <c r="R433" s="156"/>
      <c r="S433" s="156"/>
      <c r="T433" s="156"/>
      <c r="U433" s="156"/>
      <c r="V433" s="156"/>
      <c r="W433" s="156"/>
      <c r="X433" s="156"/>
      <c r="Y433" s="156"/>
    </row>
    <row r="434" spans="15:25" ht="12.75">
      <c r="O434" s="156"/>
      <c r="P434" s="156"/>
      <c r="Q434" s="156"/>
      <c r="R434" s="156"/>
      <c r="S434" s="156"/>
      <c r="T434" s="156"/>
      <c r="U434" s="156"/>
      <c r="V434" s="156"/>
      <c r="W434" s="156"/>
      <c r="X434" s="156"/>
      <c r="Y434" s="156"/>
    </row>
    <row r="435" spans="15:25" ht="12.75">
      <c r="O435" s="156"/>
      <c r="P435" s="156"/>
      <c r="Q435" s="156"/>
      <c r="R435" s="156"/>
      <c r="S435" s="156"/>
      <c r="T435" s="156"/>
      <c r="U435" s="156"/>
      <c r="V435" s="156"/>
      <c r="W435" s="156"/>
      <c r="X435" s="156"/>
      <c r="Y435" s="156"/>
    </row>
    <row r="436" spans="15:25" ht="12.75">
      <c r="O436" s="156"/>
      <c r="P436" s="156"/>
      <c r="Q436" s="156"/>
      <c r="R436" s="156"/>
      <c r="S436" s="156"/>
      <c r="T436" s="156"/>
      <c r="U436" s="156"/>
      <c r="V436" s="156"/>
      <c r="W436" s="156"/>
      <c r="X436" s="156"/>
      <c r="Y436" s="156"/>
    </row>
    <row r="437" spans="15:25" ht="12.75">
      <c r="O437" s="156"/>
      <c r="P437" s="156"/>
      <c r="Q437" s="156"/>
      <c r="R437" s="156"/>
      <c r="S437" s="156"/>
      <c r="T437" s="156"/>
      <c r="U437" s="156"/>
      <c r="V437" s="156"/>
      <c r="W437" s="156"/>
      <c r="X437" s="156"/>
      <c r="Y437" s="156"/>
    </row>
    <row r="438" spans="15:25" ht="12.75">
      <c r="O438" s="156"/>
      <c r="P438" s="156"/>
      <c r="Q438" s="156"/>
      <c r="R438" s="156"/>
      <c r="S438" s="156"/>
      <c r="T438" s="156"/>
      <c r="U438" s="156"/>
      <c r="V438" s="156"/>
      <c r="W438" s="156"/>
      <c r="X438" s="156"/>
      <c r="Y438" s="156"/>
    </row>
    <row r="439" spans="15:25" ht="12.75">
      <c r="O439" s="156"/>
      <c r="P439" s="156"/>
      <c r="Q439" s="156"/>
      <c r="R439" s="156"/>
      <c r="S439" s="156"/>
      <c r="T439" s="156"/>
      <c r="U439" s="156"/>
      <c r="V439" s="156"/>
      <c r="W439" s="156"/>
      <c r="X439" s="156"/>
      <c r="Y439" s="156"/>
    </row>
    <row r="440" spans="15:25" ht="12.75">
      <c r="O440" s="156"/>
      <c r="P440" s="156"/>
      <c r="Q440" s="156"/>
      <c r="R440" s="156"/>
      <c r="S440" s="156"/>
      <c r="T440" s="156"/>
      <c r="U440" s="156"/>
      <c r="V440" s="156"/>
      <c r="W440" s="156"/>
      <c r="X440" s="156"/>
      <c r="Y440" s="156"/>
    </row>
    <row r="441" spans="15:25" ht="12.75">
      <c r="O441" s="156"/>
      <c r="P441" s="156"/>
      <c r="Q441" s="156"/>
      <c r="R441" s="156"/>
      <c r="S441" s="156"/>
      <c r="T441" s="156"/>
      <c r="U441" s="156"/>
      <c r="V441" s="156"/>
      <c r="W441" s="156"/>
      <c r="X441" s="156"/>
      <c r="Y441" s="156"/>
    </row>
    <row r="442" spans="15:25" ht="12.75">
      <c r="O442" s="156"/>
      <c r="P442" s="156"/>
      <c r="Q442" s="156"/>
      <c r="R442" s="156"/>
      <c r="S442" s="156"/>
      <c r="T442" s="156"/>
      <c r="U442" s="156"/>
      <c r="V442" s="156"/>
      <c r="W442" s="156"/>
      <c r="X442" s="156"/>
      <c r="Y442" s="156"/>
    </row>
    <row r="443" spans="15:25" ht="12.75">
      <c r="O443" s="156"/>
      <c r="P443" s="156"/>
      <c r="Q443" s="156"/>
      <c r="R443" s="156"/>
      <c r="S443" s="156"/>
      <c r="T443" s="156"/>
      <c r="U443" s="156"/>
      <c r="V443" s="156"/>
      <c r="W443" s="156"/>
      <c r="X443" s="156"/>
      <c r="Y443" s="156"/>
    </row>
    <row r="444" spans="15:25" ht="12.75">
      <c r="O444" s="156"/>
      <c r="P444" s="156"/>
      <c r="Q444" s="156"/>
      <c r="R444" s="156"/>
      <c r="S444" s="156"/>
      <c r="T444" s="156"/>
      <c r="U444" s="156"/>
      <c r="V444" s="156"/>
      <c r="W444" s="156"/>
      <c r="X444" s="156"/>
      <c r="Y444" s="156"/>
    </row>
    <row r="445" spans="15:25" ht="12.75">
      <c r="O445" s="156"/>
      <c r="P445" s="156"/>
      <c r="Q445" s="156"/>
      <c r="R445" s="156"/>
      <c r="S445" s="156"/>
      <c r="T445" s="156"/>
      <c r="U445" s="156"/>
      <c r="V445" s="156"/>
      <c r="W445" s="156"/>
      <c r="X445" s="156"/>
      <c r="Y445" s="156"/>
    </row>
    <row r="446" spans="15:25" ht="12.75">
      <c r="O446" s="156"/>
      <c r="P446" s="156"/>
      <c r="Q446" s="156"/>
      <c r="R446" s="156"/>
      <c r="S446" s="156"/>
      <c r="T446" s="156"/>
      <c r="U446" s="156"/>
      <c r="V446" s="156"/>
      <c r="W446" s="156"/>
      <c r="X446" s="156"/>
      <c r="Y446" s="156"/>
    </row>
    <row r="447" spans="15:25" ht="12.75">
      <c r="O447" s="156"/>
      <c r="P447" s="156"/>
      <c r="Q447" s="156"/>
      <c r="R447" s="156"/>
      <c r="S447" s="156"/>
      <c r="T447" s="156"/>
      <c r="U447" s="156"/>
      <c r="V447" s="156"/>
      <c r="W447" s="156"/>
      <c r="X447" s="156"/>
      <c r="Y447" s="156"/>
    </row>
    <row r="448" spans="15:25" ht="12.75">
      <c r="O448" s="156"/>
      <c r="P448" s="156"/>
      <c r="Q448" s="156"/>
      <c r="R448" s="156"/>
      <c r="S448" s="156"/>
      <c r="T448" s="156"/>
      <c r="U448" s="156"/>
      <c r="V448" s="156"/>
      <c r="W448" s="156"/>
      <c r="X448" s="156"/>
      <c r="Y448" s="156"/>
    </row>
    <row r="449" spans="15:25" ht="12.75">
      <c r="O449" s="156"/>
      <c r="P449" s="156"/>
      <c r="Q449" s="156"/>
      <c r="R449" s="156"/>
      <c r="S449" s="156"/>
      <c r="T449" s="156"/>
      <c r="U449" s="156"/>
      <c r="V449" s="156"/>
      <c r="W449" s="156"/>
      <c r="X449" s="156"/>
      <c r="Y449" s="156"/>
    </row>
    <row r="450" spans="15:25" ht="12.75">
      <c r="O450" s="156"/>
      <c r="P450" s="156"/>
      <c r="Q450" s="156"/>
      <c r="R450" s="156"/>
      <c r="S450" s="156"/>
      <c r="T450" s="156"/>
      <c r="U450" s="156"/>
      <c r="V450" s="156"/>
      <c r="W450" s="156"/>
      <c r="X450" s="156"/>
      <c r="Y450" s="156"/>
    </row>
    <row r="451" spans="15:25" ht="12.75">
      <c r="O451" s="156"/>
      <c r="P451" s="156"/>
      <c r="Q451" s="156"/>
      <c r="R451" s="156"/>
      <c r="S451" s="156"/>
      <c r="T451" s="156"/>
      <c r="U451" s="156"/>
      <c r="V451" s="156"/>
      <c r="W451" s="156"/>
      <c r="X451" s="156"/>
      <c r="Y451" s="156"/>
    </row>
    <row r="452" spans="15:25" ht="12.75">
      <c r="O452" s="156"/>
      <c r="P452" s="156"/>
      <c r="Q452" s="156"/>
      <c r="R452" s="156"/>
      <c r="S452" s="156"/>
      <c r="T452" s="156"/>
      <c r="U452" s="156"/>
      <c r="V452" s="156"/>
      <c r="W452" s="156"/>
      <c r="X452" s="156"/>
      <c r="Y452" s="156"/>
    </row>
    <row r="453" spans="15:25" ht="12.75">
      <c r="O453" s="156"/>
      <c r="P453" s="156"/>
      <c r="Q453" s="156"/>
      <c r="R453" s="156"/>
      <c r="S453" s="156"/>
      <c r="T453" s="156"/>
      <c r="U453" s="156"/>
      <c r="V453" s="156"/>
      <c r="W453" s="156"/>
      <c r="X453" s="156"/>
      <c r="Y453" s="156"/>
    </row>
    <row r="454" spans="15:25" ht="12.75">
      <c r="O454" s="156"/>
      <c r="P454" s="156"/>
      <c r="Q454" s="156"/>
      <c r="R454" s="156"/>
      <c r="S454" s="156"/>
      <c r="T454" s="156"/>
      <c r="U454" s="156"/>
      <c r="V454" s="156"/>
      <c r="W454" s="156"/>
      <c r="X454" s="156"/>
      <c r="Y454" s="156"/>
    </row>
    <row r="455" spans="15:25" ht="12.75">
      <c r="O455" s="156"/>
      <c r="P455" s="156"/>
      <c r="Q455" s="156"/>
      <c r="R455" s="156"/>
      <c r="S455" s="156"/>
      <c r="T455" s="156"/>
      <c r="U455" s="156"/>
      <c r="V455" s="156"/>
      <c r="W455" s="156"/>
      <c r="X455" s="156"/>
      <c r="Y455" s="156"/>
    </row>
    <row r="456" spans="15:25" ht="12.75">
      <c r="O456" s="156"/>
      <c r="P456" s="156"/>
      <c r="Q456" s="156"/>
      <c r="R456" s="156"/>
      <c r="S456" s="156"/>
      <c r="T456" s="156"/>
      <c r="U456" s="156"/>
      <c r="V456" s="156"/>
      <c r="W456" s="156"/>
      <c r="X456" s="156"/>
      <c r="Y456" s="156"/>
    </row>
    <row r="457" spans="15:25" ht="12.75">
      <c r="O457" s="156"/>
      <c r="P457" s="156"/>
      <c r="Q457" s="156"/>
      <c r="R457" s="156"/>
      <c r="S457" s="156"/>
      <c r="T457" s="156"/>
      <c r="U457" s="156"/>
      <c r="V457" s="156"/>
      <c r="W457" s="156"/>
      <c r="X457" s="156"/>
      <c r="Y457" s="156"/>
    </row>
    <row r="458" spans="15:25" ht="12.75">
      <c r="O458" s="156"/>
      <c r="P458" s="156"/>
      <c r="Q458" s="156"/>
      <c r="R458" s="156"/>
      <c r="S458" s="156"/>
      <c r="T458" s="156"/>
      <c r="U458" s="156"/>
      <c r="V458" s="156"/>
      <c r="W458" s="156"/>
      <c r="X458" s="156"/>
      <c r="Y458" s="156"/>
    </row>
    <row r="459" spans="15:25" ht="12.75">
      <c r="O459" s="156"/>
      <c r="P459" s="156"/>
      <c r="Q459" s="156"/>
      <c r="R459" s="156"/>
      <c r="S459" s="156"/>
      <c r="T459" s="156"/>
      <c r="U459" s="156"/>
      <c r="V459" s="156"/>
      <c r="W459" s="156"/>
      <c r="X459" s="156"/>
      <c r="Y459" s="156"/>
    </row>
    <row r="460" spans="15:25" ht="12.75">
      <c r="O460" s="156"/>
      <c r="P460" s="156"/>
      <c r="Q460" s="156"/>
      <c r="R460" s="156"/>
      <c r="S460" s="156"/>
      <c r="T460" s="156"/>
      <c r="U460" s="156"/>
      <c r="V460" s="156"/>
      <c r="W460" s="156"/>
      <c r="X460" s="156"/>
      <c r="Y460" s="156"/>
    </row>
    <row r="461" spans="15:25" ht="12.75">
      <c r="O461" s="156"/>
      <c r="P461" s="156"/>
      <c r="Q461" s="156"/>
      <c r="R461" s="156"/>
      <c r="S461" s="156"/>
      <c r="T461" s="156"/>
      <c r="U461" s="156"/>
      <c r="V461" s="156"/>
      <c r="W461" s="156"/>
      <c r="X461" s="156"/>
      <c r="Y461" s="156"/>
    </row>
    <row r="462" spans="15:25" ht="12.75">
      <c r="O462" s="156"/>
      <c r="P462" s="156"/>
      <c r="Q462" s="156"/>
      <c r="R462" s="156"/>
      <c r="S462" s="156"/>
      <c r="T462" s="156"/>
      <c r="U462" s="156"/>
      <c r="V462" s="156"/>
      <c r="W462" s="156"/>
      <c r="X462" s="156"/>
      <c r="Y462" s="156"/>
    </row>
    <row r="463" spans="15:25" ht="12.75">
      <c r="O463" s="156"/>
      <c r="P463" s="156"/>
      <c r="Q463" s="156"/>
      <c r="R463" s="156"/>
      <c r="S463" s="156"/>
      <c r="T463" s="156"/>
      <c r="U463" s="156"/>
      <c r="V463" s="156"/>
      <c r="W463" s="156"/>
      <c r="X463" s="156"/>
      <c r="Y463" s="156"/>
    </row>
    <row r="464" spans="15:25" ht="12.75">
      <c r="O464" s="156"/>
      <c r="P464" s="156"/>
      <c r="Q464" s="156"/>
      <c r="R464" s="156"/>
      <c r="S464" s="156"/>
      <c r="T464" s="156"/>
      <c r="U464" s="156"/>
      <c r="V464" s="156"/>
      <c r="W464" s="156"/>
      <c r="X464" s="156"/>
      <c r="Y464" s="156"/>
    </row>
    <row r="465" spans="15:25" ht="12.75">
      <c r="O465" s="156"/>
      <c r="P465" s="156"/>
      <c r="Q465" s="156"/>
      <c r="R465" s="156"/>
      <c r="S465" s="156"/>
      <c r="T465" s="156"/>
      <c r="U465" s="156"/>
      <c r="V465" s="156"/>
      <c r="W465" s="156"/>
      <c r="X465" s="156"/>
      <c r="Y465" s="156"/>
    </row>
    <row r="466" spans="15:25" ht="12.75">
      <c r="O466" s="156"/>
      <c r="P466" s="156"/>
      <c r="Q466" s="156"/>
      <c r="R466" s="156"/>
      <c r="S466" s="156"/>
      <c r="T466" s="156"/>
      <c r="U466" s="156"/>
      <c r="V466" s="156"/>
      <c r="W466" s="156"/>
      <c r="X466" s="156"/>
      <c r="Y466" s="156"/>
    </row>
    <row r="467" spans="15:25" ht="12.75">
      <c r="O467" s="156"/>
      <c r="P467" s="156"/>
      <c r="Q467" s="156"/>
      <c r="R467" s="156"/>
      <c r="S467" s="156"/>
      <c r="T467" s="156"/>
      <c r="U467" s="156"/>
      <c r="V467" s="156"/>
      <c r="W467" s="156"/>
      <c r="X467" s="156"/>
      <c r="Y467" s="156"/>
    </row>
    <row r="468" spans="15:25" ht="12.75">
      <c r="O468" s="156"/>
      <c r="P468" s="156"/>
      <c r="Q468" s="156"/>
      <c r="R468" s="156"/>
      <c r="S468" s="156"/>
      <c r="T468" s="156"/>
      <c r="U468" s="156"/>
      <c r="V468" s="156"/>
      <c r="W468" s="156"/>
      <c r="X468" s="156"/>
      <c r="Y468" s="156"/>
    </row>
    <row r="469" spans="15:25" ht="12.75">
      <c r="O469" s="156"/>
      <c r="P469" s="156"/>
      <c r="Q469" s="156"/>
      <c r="R469" s="156"/>
      <c r="S469" s="156"/>
      <c r="T469" s="156"/>
      <c r="U469" s="156"/>
      <c r="V469" s="156"/>
      <c r="W469" s="156"/>
      <c r="X469" s="156"/>
      <c r="Y469" s="156"/>
    </row>
    <row r="470" spans="15:25" ht="12.75">
      <c r="O470" s="156"/>
      <c r="P470" s="156"/>
      <c r="Q470" s="156"/>
      <c r="R470" s="156"/>
      <c r="S470" s="156"/>
      <c r="T470" s="156"/>
      <c r="U470" s="156"/>
      <c r="V470" s="156"/>
      <c r="W470" s="156"/>
      <c r="X470" s="156"/>
      <c r="Y470" s="156"/>
    </row>
    <row r="471" spans="15:25" ht="12.75">
      <c r="O471" s="156"/>
      <c r="P471" s="156"/>
      <c r="Q471" s="156"/>
      <c r="R471" s="156"/>
      <c r="S471" s="156"/>
      <c r="T471" s="156"/>
      <c r="U471" s="156"/>
      <c r="V471" s="156"/>
      <c r="W471" s="156"/>
      <c r="X471" s="156"/>
      <c r="Y471" s="156"/>
    </row>
    <row r="472" spans="15:25" ht="12.75">
      <c r="O472" s="156"/>
      <c r="P472" s="156"/>
      <c r="Q472" s="156"/>
      <c r="R472" s="156"/>
      <c r="S472" s="156"/>
      <c r="T472" s="156"/>
      <c r="U472" s="156"/>
      <c r="V472" s="156"/>
      <c r="W472" s="156"/>
      <c r="X472" s="156"/>
      <c r="Y472" s="156"/>
    </row>
    <row r="473" spans="15:25" ht="12.75">
      <c r="O473" s="156"/>
      <c r="P473" s="156"/>
      <c r="Q473" s="156"/>
      <c r="R473" s="156"/>
      <c r="S473" s="156"/>
      <c r="T473" s="156"/>
      <c r="U473" s="156"/>
      <c r="V473" s="156"/>
      <c r="W473" s="156"/>
      <c r="X473" s="156"/>
      <c r="Y473" s="156"/>
    </row>
    <row r="474" spans="15:25" ht="12.75">
      <c r="O474" s="156"/>
      <c r="P474" s="156"/>
      <c r="Q474" s="156"/>
      <c r="R474" s="156"/>
      <c r="S474" s="156"/>
      <c r="T474" s="156"/>
      <c r="U474" s="156"/>
      <c r="V474" s="156"/>
      <c r="W474" s="156"/>
      <c r="X474" s="156"/>
      <c r="Y474" s="156"/>
    </row>
    <row r="475" spans="15:25" ht="12.75">
      <c r="O475" s="156"/>
      <c r="P475" s="156"/>
      <c r="Q475" s="156"/>
      <c r="R475" s="156"/>
      <c r="S475" s="156"/>
      <c r="T475" s="156"/>
      <c r="U475" s="156"/>
      <c r="V475" s="156"/>
      <c r="W475" s="156"/>
      <c r="X475" s="156"/>
      <c r="Y475" s="156"/>
    </row>
    <row r="476" spans="15:25" ht="12.75">
      <c r="O476" s="156"/>
      <c r="P476" s="156"/>
      <c r="Q476" s="156"/>
      <c r="R476" s="156"/>
      <c r="S476" s="156"/>
      <c r="T476" s="156"/>
      <c r="U476" s="156"/>
      <c r="V476" s="156"/>
      <c r="W476" s="156"/>
      <c r="X476" s="156"/>
      <c r="Y476" s="156"/>
    </row>
    <row r="477" spans="15:25" ht="12.75">
      <c r="O477" s="156"/>
      <c r="P477" s="156"/>
      <c r="Q477" s="156"/>
      <c r="R477" s="156"/>
      <c r="S477" s="156"/>
      <c r="T477" s="156"/>
      <c r="U477" s="156"/>
      <c r="V477" s="156"/>
      <c r="W477" s="156"/>
      <c r="X477" s="156"/>
      <c r="Y477" s="156"/>
    </row>
    <row r="478" spans="15:25" ht="12.75">
      <c r="O478" s="156"/>
      <c r="P478" s="156"/>
      <c r="Q478" s="156"/>
      <c r="R478" s="156"/>
      <c r="S478" s="156"/>
      <c r="T478" s="156"/>
      <c r="U478" s="156"/>
      <c r="V478" s="156"/>
      <c r="W478" s="156"/>
      <c r="X478" s="156"/>
      <c r="Y478" s="156"/>
    </row>
    <row r="479" spans="15:25" ht="12.75">
      <c r="O479" s="156"/>
      <c r="P479" s="156"/>
      <c r="Q479" s="156"/>
      <c r="R479" s="156"/>
      <c r="S479" s="156"/>
      <c r="T479" s="156"/>
      <c r="U479" s="156"/>
      <c r="V479" s="156"/>
      <c r="W479" s="156"/>
      <c r="X479" s="156"/>
      <c r="Y479" s="156"/>
    </row>
    <row r="480" spans="15:25" ht="12.75">
      <c r="O480" s="156"/>
      <c r="P480" s="156"/>
      <c r="Q480" s="156"/>
      <c r="R480" s="156"/>
      <c r="S480" s="156"/>
      <c r="T480" s="156"/>
      <c r="U480" s="156"/>
      <c r="V480" s="156"/>
      <c r="W480" s="156"/>
      <c r="X480" s="156"/>
      <c r="Y480" s="156"/>
    </row>
    <row r="481" spans="15:25" ht="12.75">
      <c r="O481" s="156"/>
      <c r="P481" s="156"/>
      <c r="Q481" s="156"/>
      <c r="R481" s="156"/>
      <c r="S481" s="156"/>
      <c r="T481" s="156"/>
      <c r="U481" s="156"/>
      <c r="V481" s="156"/>
      <c r="W481" s="156"/>
      <c r="X481" s="156"/>
      <c r="Y481" s="156"/>
    </row>
    <row r="482" spans="15:25" ht="12.75">
      <c r="O482" s="156"/>
      <c r="P482" s="156"/>
      <c r="Q482" s="156"/>
      <c r="R482" s="156"/>
      <c r="S482" s="156"/>
      <c r="T482" s="156"/>
      <c r="U482" s="156"/>
      <c r="V482" s="156"/>
      <c r="W482" s="156"/>
      <c r="X482" s="156"/>
      <c r="Y482" s="156"/>
    </row>
    <row r="483" spans="15:25" ht="12.75">
      <c r="O483" s="156"/>
      <c r="P483" s="156"/>
      <c r="Q483" s="156"/>
      <c r="R483" s="156"/>
      <c r="S483" s="156"/>
      <c r="T483" s="156"/>
      <c r="U483" s="156"/>
      <c r="V483" s="156"/>
      <c r="W483" s="156"/>
      <c r="X483" s="156"/>
      <c r="Y483" s="156"/>
    </row>
    <row r="484" spans="15:25" ht="12.75">
      <c r="O484" s="156"/>
      <c r="P484" s="156"/>
      <c r="Q484" s="156"/>
      <c r="R484" s="156"/>
      <c r="S484" s="156"/>
      <c r="T484" s="156"/>
      <c r="U484" s="156"/>
      <c r="V484" s="156"/>
      <c r="W484" s="156"/>
      <c r="X484" s="156"/>
      <c r="Y484" s="156"/>
    </row>
    <row r="485" spans="15:25" ht="12.75">
      <c r="O485" s="156"/>
      <c r="P485" s="156"/>
      <c r="Q485" s="156"/>
      <c r="R485" s="156"/>
      <c r="S485" s="156"/>
      <c r="T485" s="156"/>
      <c r="U485" s="156"/>
      <c r="V485" s="156"/>
      <c r="W485" s="156"/>
      <c r="X485" s="156"/>
      <c r="Y485" s="156"/>
    </row>
    <row r="486" spans="15:25" ht="12.75">
      <c r="O486" s="156"/>
      <c r="P486" s="156"/>
      <c r="Q486" s="156"/>
      <c r="R486" s="156"/>
      <c r="S486" s="156"/>
      <c r="T486" s="156"/>
      <c r="U486" s="156"/>
      <c r="V486" s="156"/>
      <c r="W486" s="156"/>
      <c r="X486" s="156"/>
      <c r="Y486" s="156"/>
    </row>
    <row r="487" spans="15:25" ht="12.75">
      <c r="O487" s="156"/>
      <c r="P487" s="156"/>
      <c r="Q487" s="156"/>
      <c r="R487" s="156"/>
      <c r="S487" s="156"/>
      <c r="T487" s="156"/>
      <c r="U487" s="156"/>
      <c r="V487" s="156"/>
      <c r="W487" s="156"/>
      <c r="X487" s="156"/>
      <c r="Y487" s="156"/>
    </row>
    <row r="488" spans="15:25" ht="12.75">
      <c r="O488" s="156"/>
      <c r="P488" s="156"/>
      <c r="Q488" s="156"/>
      <c r="R488" s="156"/>
      <c r="S488" s="156"/>
      <c r="T488" s="156"/>
      <c r="U488" s="156"/>
      <c r="V488" s="156"/>
      <c r="W488" s="156"/>
      <c r="X488" s="156"/>
      <c r="Y488" s="156"/>
    </row>
    <row r="489" spans="15:25" ht="12.75">
      <c r="O489" s="156"/>
      <c r="P489" s="156"/>
      <c r="Q489" s="156"/>
      <c r="R489" s="156"/>
      <c r="S489" s="156"/>
      <c r="T489" s="156"/>
      <c r="U489" s="156"/>
      <c r="V489" s="156"/>
      <c r="W489" s="156"/>
      <c r="X489" s="156"/>
      <c r="Y489" s="156"/>
    </row>
    <row r="490" spans="15:25" ht="12.75">
      <c r="O490" s="156"/>
      <c r="P490" s="156"/>
      <c r="Q490" s="156"/>
      <c r="R490" s="156"/>
      <c r="S490" s="156"/>
      <c r="T490" s="156"/>
      <c r="U490" s="156"/>
      <c r="V490" s="156"/>
      <c r="W490" s="156"/>
      <c r="X490" s="156"/>
      <c r="Y490" s="156"/>
    </row>
    <row r="491" spans="15:25" ht="12.75">
      <c r="O491" s="156"/>
      <c r="P491" s="156"/>
      <c r="Q491" s="156"/>
      <c r="R491" s="156"/>
      <c r="S491" s="156"/>
      <c r="T491" s="156"/>
      <c r="U491" s="156"/>
      <c r="V491" s="156"/>
      <c r="W491" s="156"/>
      <c r="X491" s="156"/>
      <c r="Y491" s="156"/>
    </row>
    <row r="492" spans="15:25" ht="12.75">
      <c r="O492" s="156"/>
      <c r="P492" s="156"/>
      <c r="Q492" s="156"/>
      <c r="R492" s="156"/>
      <c r="S492" s="156"/>
      <c r="T492" s="156"/>
      <c r="U492" s="156"/>
      <c r="V492" s="156"/>
      <c r="W492" s="156"/>
      <c r="X492" s="156"/>
      <c r="Y492" s="156"/>
    </row>
    <row r="493" spans="15:25" ht="12.75">
      <c r="O493" s="156"/>
      <c r="P493" s="156"/>
      <c r="Q493" s="156"/>
      <c r="R493" s="156"/>
      <c r="S493" s="156"/>
      <c r="T493" s="156"/>
      <c r="U493" s="156"/>
      <c r="V493" s="156"/>
      <c r="W493" s="156"/>
      <c r="X493" s="156"/>
      <c r="Y493" s="156"/>
    </row>
    <row r="494" spans="15:25" ht="12.75">
      <c r="O494" s="156"/>
      <c r="P494" s="156"/>
      <c r="Q494" s="156"/>
      <c r="R494" s="156"/>
      <c r="S494" s="156"/>
      <c r="T494" s="156"/>
      <c r="U494" s="156"/>
      <c r="V494" s="156"/>
      <c r="W494" s="156"/>
      <c r="X494" s="156"/>
      <c r="Y494" s="156"/>
    </row>
    <row r="495" spans="15:25" ht="12.75">
      <c r="O495" s="156"/>
      <c r="P495" s="156"/>
      <c r="Q495" s="156"/>
      <c r="R495" s="156"/>
      <c r="S495" s="156"/>
      <c r="T495" s="156"/>
      <c r="U495" s="156"/>
      <c r="V495" s="156"/>
      <c r="W495" s="156"/>
      <c r="X495" s="156"/>
      <c r="Y495" s="156"/>
    </row>
    <row r="496" spans="15:25" ht="12.75">
      <c r="O496" s="156"/>
      <c r="P496" s="156"/>
      <c r="Q496" s="156"/>
      <c r="R496" s="156"/>
      <c r="S496" s="156"/>
      <c r="T496" s="156"/>
      <c r="U496" s="156"/>
      <c r="V496" s="156"/>
      <c r="W496" s="156"/>
      <c r="X496" s="156"/>
      <c r="Y496" s="156"/>
    </row>
    <row r="497" spans="15:25" ht="12.75">
      <c r="O497" s="156"/>
      <c r="P497" s="156"/>
      <c r="Q497" s="156"/>
      <c r="R497" s="156"/>
      <c r="S497" s="156"/>
      <c r="T497" s="156"/>
      <c r="U497" s="156"/>
      <c r="V497" s="156"/>
      <c r="W497" s="156"/>
      <c r="X497" s="156"/>
      <c r="Y497" s="156"/>
    </row>
    <row r="498" spans="15:25" ht="12.75">
      <c r="O498" s="156"/>
      <c r="P498" s="156"/>
      <c r="Q498" s="156"/>
      <c r="R498" s="156"/>
      <c r="S498" s="156"/>
      <c r="T498" s="156"/>
      <c r="U498" s="156"/>
      <c r="V498" s="156"/>
      <c r="W498" s="156"/>
      <c r="X498" s="156"/>
      <c r="Y498" s="156"/>
    </row>
    <row r="499" spans="15:25" ht="12.75">
      <c r="O499" s="156"/>
      <c r="P499" s="156"/>
      <c r="Q499" s="156"/>
      <c r="R499" s="156"/>
      <c r="S499" s="156"/>
      <c r="T499" s="156"/>
      <c r="U499" s="156"/>
      <c r="V499" s="156"/>
      <c r="W499" s="156"/>
      <c r="X499" s="156"/>
      <c r="Y499" s="156"/>
    </row>
    <row r="500" spans="15:25" ht="12.75">
      <c r="O500" s="156"/>
      <c r="P500" s="156"/>
      <c r="Q500" s="156"/>
      <c r="R500" s="156"/>
      <c r="S500" s="156"/>
      <c r="T500" s="156"/>
      <c r="U500" s="156"/>
      <c r="V500" s="156"/>
      <c r="W500" s="156"/>
      <c r="X500" s="156"/>
      <c r="Y500" s="156"/>
    </row>
    <row r="501" spans="15:25" ht="12.75">
      <c r="O501" s="156"/>
      <c r="P501" s="156"/>
      <c r="Q501" s="156"/>
      <c r="R501" s="156"/>
      <c r="S501" s="156"/>
      <c r="T501" s="156"/>
      <c r="U501" s="156"/>
      <c r="V501" s="156"/>
      <c r="W501" s="156"/>
      <c r="X501" s="156"/>
      <c r="Y501" s="156"/>
    </row>
    <row r="502" spans="15:25" ht="12.75">
      <c r="O502" s="156"/>
      <c r="P502" s="156"/>
      <c r="Q502" s="156"/>
      <c r="R502" s="156"/>
      <c r="S502" s="156"/>
      <c r="T502" s="156"/>
      <c r="U502" s="156"/>
      <c r="V502" s="156"/>
      <c r="W502" s="156"/>
      <c r="X502" s="156"/>
      <c r="Y502" s="156"/>
    </row>
    <row r="503" spans="15:25" ht="12.75">
      <c r="O503" s="156"/>
      <c r="P503" s="156"/>
      <c r="Q503" s="156"/>
      <c r="R503" s="156"/>
      <c r="S503" s="156"/>
      <c r="T503" s="156"/>
      <c r="U503" s="156"/>
      <c r="V503" s="156"/>
      <c r="W503" s="156"/>
      <c r="X503" s="156"/>
      <c r="Y503" s="156"/>
    </row>
    <row r="504" spans="15:25" ht="12.75">
      <c r="O504" s="156"/>
      <c r="P504" s="156"/>
      <c r="Q504" s="156"/>
      <c r="R504" s="156"/>
      <c r="S504" s="156"/>
      <c r="T504" s="156"/>
      <c r="U504" s="156"/>
      <c r="V504" s="156"/>
      <c r="W504" s="156"/>
      <c r="X504" s="156"/>
      <c r="Y504" s="156"/>
    </row>
    <row r="505" spans="15:25" ht="12.75">
      <c r="O505" s="156"/>
      <c r="P505" s="156"/>
      <c r="Q505" s="156"/>
      <c r="R505" s="156"/>
      <c r="S505" s="156"/>
      <c r="T505" s="156"/>
      <c r="U505" s="156"/>
      <c r="V505" s="156"/>
      <c r="W505" s="156"/>
      <c r="X505" s="156"/>
      <c r="Y505" s="156"/>
    </row>
    <row r="506" spans="15:25" ht="12.75">
      <c r="O506" s="156"/>
      <c r="P506" s="156"/>
      <c r="Q506" s="156"/>
      <c r="R506" s="156"/>
      <c r="S506" s="156"/>
      <c r="T506" s="156"/>
      <c r="U506" s="156"/>
      <c r="V506" s="156"/>
      <c r="W506" s="156"/>
      <c r="X506" s="156"/>
      <c r="Y506" s="156"/>
    </row>
    <row r="507" spans="15:25" ht="12.75">
      <c r="O507" s="156"/>
      <c r="P507" s="156"/>
      <c r="Q507" s="156"/>
      <c r="R507" s="156"/>
      <c r="S507" s="156"/>
      <c r="T507" s="156"/>
      <c r="U507" s="156"/>
      <c r="V507" s="156"/>
      <c r="W507" s="156"/>
      <c r="X507" s="156"/>
      <c r="Y507" s="156"/>
    </row>
    <row r="508" spans="15:25" ht="12.75">
      <c r="O508" s="156"/>
      <c r="P508" s="156"/>
      <c r="Q508" s="156"/>
      <c r="R508" s="156"/>
      <c r="S508" s="156"/>
      <c r="T508" s="156"/>
      <c r="U508" s="156"/>
      <c r="V508" s="156"/>
      <c r="W508" s="156"/>
      <c r="X508" s="156"/>
      <c r="Y508" s="156"/>
    </row>
    <row r="509" spans="15:25" ht="12.75">
      <c r="O509" s="156"/>
      <c r="P509" s="156"/>
      <c r="Q509" s="156"/>
      <c r="R509" s="156"/>
      <c r="S509" s="156"/>
      <c r="T509" s="156"/>
      <c r="U509" s="156"/>
      <c r="V509" s="156"/>
      <c r="W509" s="156"/>
      <c r="X509" s="156"/>
      <c r="Y509" s="156"/>
    </row>
    <row r="510" spans="15:25" ht="12.75">
      <c r="O510" s="156"/>
      <c r="P510" s="156"/>
      <c r="Q510" s="156"/>
      <c r="R510" s="156"/>
      <c r="S510" s="156"/>
      <c r="T510" s="156"/>
      <c r="U510" s="156"/>
      <c r="V510" s="156"/>
      <c r="W510" s="156"/>
      <c r="X510" s="156"/>
      <c r="Y510" s="156"/>
    </row>
    <row r="511" spans="15:25" ht="12.75">
      <c r="O511" s="156"/>
      <c r="P511" s="156"/>
      <c r="Q511" s="156"/>
      <c r="R511" s="156"/>
      <c r="S511" s="156"/>
      <c r="T511" s="156"/>
      <c r="U511" s="156"/>
      <c r="V511" s="156"/>
      <c r="W511" s="156"/>
      <c r="X511" s="156"/>
      <c r="Y511" s="156"/>
    </row>
    <row r="512" spans="15:25" ht="12.75">
      <c r="O512" s="156"/>
      <c r="P512" s="156"/>
      <c r="Q512" s="156"/>
      <c r="R512" s="156"/>
      <c r="S512" s="156"/>
      <c r="T512" s="156"/>
      <c r="U512" s="156"/>
      <c r="V512" s="156"/>
      <c r="W512" s="156"/>
      <c r="X512" s="156"/>
      <c r="Y512" s="156"/>
    </row>
    <row r="513" spans="15:25" ht="12.75">
      <c r="O513" s="156"/>
      <c r="P513" s="156"/>
      <c r="Q513" s="156"/>
      <c r="R513" s="156"/>
      <c r="S513" s="156"/>
      <c r="T513" s="156"/>
      <c r="U513" s="156"/>
      <c r="V513" s="156"/>
      <c r="W513" s="156"/>
      <c r="X513" s="156"/>
      <c r="Y513" s="156"/>
    </row>
    <row r="514" spans="15:25" ht="12.75">
      <c r="O514" s="156"/>
      <c r="P514" s="156"/>
      <c r="Q514" s="156"/>
      <c r="R514" s="156"/>
      <c r="S514" s="156"/>
      <c r="T514" s="156"/>
      <c r="U514" s="156"/>
      <c r="V514" s="156"/>
      <c r="W514" s="156"/>
      <c r="X514" s="156"/>
      <c r="Y514" s="156"/>
    </row>
    <row r="515" spans="15:25" ht="12.75">
      <c r="O515" s="156"/>
      <c r="P515" s="156"/>
      <c r="Q515" s="156"/>
      <c r="R515" s="156"/>
      <c r="S515" s="156"/>
      <c r="T515" s="156"/>
      <c r="U515" s="156"/>
      <c r="V515" s="156"/>
      <c r="W515" s="156"/>
      <c r="X515" s="156"/>
      <c r="Y515" s="156"/>
    </row>
    <row r="516" spans="15:25" ht="12.75">
      <c r="O516" s="156"/>
      <c r="P516" s="156"/>
      <c r="Q516" s="156"/>
      <c r="R516" s="156"/>
      <c r="S516" s="156"/>
      <c r="T516" s="156"/>
      <c r="U516" s="156"/>
      <c r="V516" s="156"/>
      <c r="W516" s="156"/>
      <c r="X516" s="156"/>
      <c r="Y516" s="156"/>
    </row>
    <row r="517" spans="15:25" ht="12.75">
      <c r="O517" s="156"/>
      <c r="P517" s="156"/>
      <c r="Q517" s="156"/>
      <c r="R517" s="156"/>
      <c r="S517" s="156"/>
      <c r="T517" s="156"/>
      <c r="U517" s="156"/>
      <c r="V517" s="156"/>
      <c r="W517" s="156"/>
      <c r="X517" s="156"/>
      <c r="Y517" s="156"/>
    </row>
    <row r="518" spans="15:25" ht="12.75">
      <c r="O518" s="156"/>
      <c r="P518" s="156"/>
      <c r="Q518" s="156"/>
      <c r="R518" s="156"/>
      <c r="S518" s="156"/>
      <c r="T518" s="156"/>
      <c r="U518" s="156"/>
      <c r="V518" s="156"/>
      <c r="W518" s="156"/>
      <c r="X518" s="156"/>
      <c r="Y518" s="156"/>
    </row>
    <row r="519" spans="15:25" ht="12.75">
      <c r="O519" s="156"/>
      <c r="P519" s="156"/>
      <c r="Q519" s="156"/>
      <c r="R519" s="156"/>
      <c r="S519" s="156"/>
      <c r="T519" s="156"/>
      <c r="U519" s="156"/>
      <c r="V519" s="156"/>
      <c r="W519" s="156"/>
      <c r="X519" s="156"/>
      <c r="Y519" s="156"/>
    </row>
    <row r="520" spans="15:25" ht="12.75">
      <c r="O520" s="156"/>
      <c r="P520" s="156"/>
      <c r="Q520" s="156"/>
      <c r="R520" s="156"/>
      <c r="S520" s="156"/>
      <c r="T520" s="156"/>
      <c r="U520" s="156"/>
      <c r="V520" s="156"/>
      <c r="W520" s="156"/>
      <c r="X520" s="156"/>
      <c r="Y520" s="156"/>
    </row>
    <row r="521" spans="15:25" ht="12.75">
      <c r="O521" s="156"/>
      <c r="P521" s="156"/>
      <c r="Q521" s="156"/>
      <c r="R521" s="156"/>
      <c r="S521" s="156"/>
      <c r="T521" s="156"/>
      <c r="U521" s="156"/>
      <c r="V521" s="156"/>
      <c r="W521" s="156"/>
      <c r="X521" s="156"/>
      <c r="Y521" s="156"/>
    </row>
    <row r="522" spans="15:25" ht="12.75">
      <c r="O522" s="156"/>
      <c r="P522" s="156"/>
      <c r="Q522" s="156"/>
      <c r="R522" s="156"/>
      <c r="S522" s="156"/>
      <c r="T522" s="156"/>
      <c r="U522" s="156"/>
      <c r="V522" s="156"/>
      <c r="W522" s="156"/>
      <c r="X522" s="156"/>
      <c r="Y522" s="156"/>
    </row>
    <row r="523" spans="15:25" ht="12.75">
      <c r="O523" s="156"/>
      <c r="P523" s="156"/>
      <c r="Q523" s="156"/>
      <c r="R523" s="156"/>
      <c r="S523" s="156"/>
      <c r="T523" s="156"/>
      <c r="U523" s="156"/>
      <c r="V523" s="156"/>
      <c r="W523" s="156"/>
      <c r="X523" s="156"/>
      <c r="Y523" s="156"/>
    </row>
    <row r="524" spans="15:25" ht="12.75">
      <c r="O524" s="156"/>
      <c r="P524" s="156"/>
      <c r="Q524" s="156"/>
      <c r="R524" s="156"/>
      <c r="S524" s="156"/>
      <c r="T524" s="156"/>
      <c r="U524" s="156"/>
      <c r="V524" s="156"/>
      <c r="W524" s="156"/>
      <c r="X524" s="156"/>
      <c r="Y524" s="156"/>
    </row>
    <row r="525" spans="15:25" ht="12.75">
      <c r="O525" s="156"/>
      <c r="P525" s="156"/>
      <c r="Q525" s="156"/>
      <c r="R525" s="156"/>
      <c r="S525" s="156"/>
      <c r="T525" s="156"/>
      <c r="U525" s="156"/>
      <c r="V525" s="156"/>
      <c r="W525" s="156"/>
      <c r="X525" s="156"/>
      <c r="Y525" s="156"/>
    </row>
    <row r="526" spans="15:25" ht="12.75">
      <c r="O526" s="156"/>
      <c r="P526" s="156"/>
      <c r="Q526" s="156"/>
      <c r="R526" s="156"/>
      <c r="S526" s="156"/>
      <c r="T526" s="156"/>
      <c r="U526" s="156"/>
      <c r="V526" s="156"/>
      <c r="W526" s="156"/>
      <c r="X526" s="156"/>
      <c r="Y526" s="156"/>
    </row>
    <row r="527" spans="15:25" ht="12.75">
      <c r="O527" s="156"/>
      <c r="P527" s="156"/>
      <c r="Q527" s="156"/>
      <c r="R527" s="156"/>
      <c r="S527" s="156"/>
      <c r="T527" s="156"/>
      <c r="U527" s="156"/>
      <c r="V527" s="156"/>
      <c r="W527" s="156"/>
      <c r="X527" s="156"/>
      <c r="Y527" s="156"/>
    </row>
    <row r="528" spans="15:25" ht="12.75">
      <c r="O528" s="156"/>
      <c r="P528" s="156"/>
      <c r="Q528" s="156"/>
      <c r="R528" s="156"/>
      <c r="S528" s="156"/>
      <c r="T528" s="156"/>
      <c r="U528" s="156"/>
      <c r="V528" s="156"/>
      <c r="W528" s="156"/>
      <c r="X528" s="156"/>
      <c r="Y528" s="156"/>
    </row>
    <row r="529" spans="15:25" ht="12.75">
      <c r="O529" s="156"/>
      <c r="P529" s="156"/>
      <c r="Q529" s="156"/>
      <c r="R529" s="156"/>
      <c r="S529" s="156"/>
      <c r="T529" s="156"/>
      <c r="U529" s="156"/>
      <c r="V529" s="156"/>
      <c r="W529" s="156"/>
      <c r="X529" s="156"/>
      <c r="Y529" s="156"/>
    </row>
    <row r="530" spans="15:25" ht="12.75">
      <c r="O530" s="156"/>
      <c r="P530" s="156"/>
      <c r="Q530" s="156"/>
      <c r="R530" s="156"/>
      <c r="S530" s="156"/>
      <c r="T530" s="156"/>
      <c r="U530" s="156"/>
      <c r="V530" s="156"/>
      <c r="W530" s="156"/>
      <c r="X530" s="156"/>
      <c r="Y530" s="156"/>
    </row>
    <row r="531" spans="15:25" ht="12.75">
      <c r="O531" s="156"/>
      <c r="P531" s="156"/>
      <c r="Q531" s="156"/>
      <c r="R531" s="156"/>
      <c r="S531" s="156"/>
      <c r="T531" s="156"/>
      <c r="U531" s="156"/>
      <c r="V531" s="156"/>
      <c r="W531" s="156"/>
      <c r="X531" s="156"/>
      <c r="Y531" s="156"/>
    </row>
    <row r="532" spans="15:25" ht="12.75">
      <c r="O532" s="156"/>
      <c r="P532" s="156"/>
      <c r="Q532" s="156"/>
      <c r="R532" s="156"/>
      <c r="S532" s="156"/>
      <c r="T532" s="156"/>
      <c r="U532" s="156"/>
      <c r="V532" s="156"/>
      <c r="W532" s="156"/>
      <c r="X532" s="156"/>
      <c r="Y532" s="156"/>
    </row>
    <row r="533" spans="15:25" ht="12.75">
      <c r="O533" s="156"/>
      <c r="P533" s="156"/>
      <c r="Q533" s="156"/>
      <c r="R533" s="156"/>
      <c r="S533" s="156"/>
      <c r="T533" s="156"/>
      <c r="U533" s="156"/>
      <c r="V533" s="156"/>
      <c r="W533" s="156"/>
      <c r="X533" s="156"/>
      <c r="Y533" s="156"/>
    </row>
    <row r="534" spans="15:25" ht="12.75">
      <c r="O534" s="156"/>
      <c r="P534" s="156"/>
      <c r="Q534" s="156"/>
      <c r="R534" s="156"/>
      <c r="S534" s="156"/>
      <c r="T534" s="156"/>
      <c r="U534" s="156"/>
      <c r="V534" s="156"/>
      <c r="W534" s="156"/>
      <c r="X534" s="156"/>
      <c r="Y534" s="156"/>
    </row>
    <row r="535" spans="15:25" ht="12.75">
      <c r="O535" s="156"/>
      <c r="P535" s="156"/>
      <c r="Q535" s="156"/>
      <c r="R535" s="156"/>
      <c r="S535" s="156"/>
      <c r="T535" s="156"/>
      <c r="U535" s="156"/>
      <c r="V535" s="156"/>
      <c r="W535" s="156"/>
      <c r="X535" s="156"/>
      <c r="Y535" s="156"/>
    </row>
    <row r="536" spans="15:25" ht="12.75">
      <c r="O536" s="156"/>
      <c r="P536" s="156"/>
      <c r="Q536" s="156"/>
      <c r="R536" s="156"/>
      <c r="S536" s="156"/>
      <c r="T536" s="156"/>
      <c r="U536" s="156"/>
      <c r="V536" s="156"/>
      <c r="W536" s="156"/>
      <c r="X536" s="156"/>
      <c r="Y536" s="156"/>
    </row>
    <row r="537" spans="15:25" ht="12.75">
      <c r="O537" s="156"/>
      <c r="P537" s="156"/>
      <c r="Q537" s="156"/>
      <c r="R537" s="156"/>
      <c r="S537" s="156"/>
      <c r="T537" s="156"/>
      <c r="U537" s="156"/>
      <c r="V537" s="156"/>
      <c r="W537" s="156"/>
      <c r="X537" s="156"/>
      <c r="Y537" s="156"/>
    </row>
    <row r="538" spans="15:25" ht="12.75">
      <c r="O538" s="156"/>
      <c r="P538" s="156"/>
      <c r="Q538" s="156"/>
      <c r="R538" s="156"/>
      <c r="S538" s="156"/>
      <c r="T538" s="156"/>
      <c r="U538" s="156"/>
      <c r="V538" s="156"/>
      <c r="W538" s="156"/>
      <c r="X538" s="156"/>
      <c r="Y538" s="156"/>
    </row>
    <row r="539" spans="15:25" ht="12.75">
      <c r="O539" s="156"/>
      <c r="P539" s="156"/>
      <c r="Q539" s="156"/>
      <c r="R539" s="156"/>
      <c r="S539" s="156"/>
      <c r="T539" s="156"/>
      <c r="U539" s="156"/>
      <c r="V539" s="156"/>
      <c r="W539" s="156"/>
      <c r="X539" s="156"/>
      <c r="Y539" s="156"/>
    </row>
    <row r="540" spans="15:25" ht="12.75">
      <c r="O540" s="156"/>
      <c r="P540" s="156"/>
      <c r="Q540" s="156"/>
      <c r="R540" s="156"/>
      <c r="S540" s="156"/>
      <c r="T540" s="156"/>
      <c r="U540" s="156"/>
      <c r="V540" s="156"/>
      <c r="W540" s="156"/>
      <c r="X540" s="156"/>
      <c r="Y540" s="156"/>
    </row>
    <row r="541" spans="15:25" ht="12.75">
      <c r="O541" s="156"/>
      <c r="P541" s="156"/>
      <c r="Q541" s="156"/>
      <c r="R541" s="156"/>
      <c r="S541" s="156"/>
      <c r="T541" s="156"/>
      <c r="U541" s="156"/>
      <c r="V541" s="156"/>
      <c r="W541" s="156"/>
      <c r="X541" s="156"/>
      <c r="Y541" s="156"/>
    </row>
    <row r="542" spans="15:25" ht="12.75">
      <c r="O542" s="156"/>
      <c r="P542" s="156"/>
      <c r="Q542" s="156"/>
      <c r="R542" s="156"/>
      <c r="S542" s="156"/>
      <c r="T542" s="156"/>
      <c r="U542" s="156"/>
      <c r="V542" s="156"/>
      <c r="W542" s="156"/>
      <c r="X542" s="156"/>
      <c r="Y542" s="156"/>
    </row>
    <row r="543" spans="15:25" ht="12.75">
      <c r="O543" s="156"/>
      <c r="P543" s="156"/>
      <c r="Q543" s="156"/>
      <c r="R543" s="156"/>
      <c r="S543" s="156"/>
      <c r="T543" s="156"/>
      <c r="U543" s="156"/>
      <c r="V543" s="156"/>
      <c r="W543" s="156"/>
      <c r="X543" s="156"/>
      <c r="Y543" s="156"/>
    </row>
    <row r="544" spans="15:25" ht="12.75">
      <c r="O544" s="156"/>
      <c r="P544" s="156"/>
      <c r="Q544" s="156"/>
      <c r="R544" s="156"/>
      <c r="S544" s="156"/>
      <c r="T544" s="156"/>
      <c r="U544" s="156"/>
      <c r="V544" s="156"/>
      <c r="W544" s="156"/>
      <c r="X544" s="156"/>
      <c r="Y544" s="156"/>
    </row>
    <row r="545" spans="15:25" ht="12.75">
      <c r="O545" s="156"/>
      <c r="P545" s="156"/>
      <c r="Q545" s="156"/>
      <c r="R545" s="156"/>
      <c r="S545" s="156"/>
      <c r="T545" s="156"/>
      <c r="U545" s="156"/>
      <c r="V545" s="156"/>
      <c r="W545" s="156"/>
      <c r="X545" s="156"/>
      <c r="Y545" s="156"/>
    </row>
    <row r="546" spans="15:25" ht="12.75">
      <c r="O546" s="156"/>
      <c r="P546" s="156"/>
      <c r="Q546" s="156"/>
      <c r="R546" s="156"/>
      <c r="S546" s="156"/>
      <c r="T546" s="156"/>
      <c r="U546" s="156"/>
      <c r="V546" s="156"/>
      <c r="W546" s="156"/>
      <c r="X546" s="156"/>
      <c r="Y546" s="156"/>
    </row>
    <row r="547" spans="15:25" ht="12.75">
      <c r="O547" s="156"/>
      <c r="P547" s="156"/>
      <c r="Q547" s="156"/>
      <c r="R547" s="156"/>
      <c r="S547" s="156"/>
      <c r="T547" s="156"/>
      <c r="U547" s="156"/>
      <c r="V547" s="156"/>
      <c r="W547" s="156"/>
      <c r="X547" s="156"/>
      <c r="Y547" s="156"/>
    </row>
    <row r="548" spans="15:25" ht="12.75">
      <c r="O548" s="156"/>
      <c r="P548" s="156"/>
      <c r="Q548" s="156"/>
      <c r="R548" s="156"/>
      <c r="S548" s="156"/>
      <c r="T548" s="156"/>
      <c r="U548" s="156"/>
      <c r="V548" s="156"/>
      <c r="W548" s="156"/>
      <c r="X548" s="156"/>
      <c r="Y548" s="156"/>
    </row>
    <row r="549" spans="15:25" ht="12.75">
      <c r="O549" s="156"/>
      <c r="P549" s="156"/>
      <c r="Q549" s="156"/>
      <c r="R549" s="156"/>
      <c r="S549" s="156"/>
      <c r="T549" s="156"/>
      <c r="U549" s="156"/>
      <c r="V549" s="156"/>
      <c r="W549" s="156"/>
      <c r="X549" s="156"/>
      <c r="Y549" s="156"/>
    </row>
    <row r="550" spans="15:25" ht="12.75">
      <c r="O550" s="156"/>
      <c r="P550" s="156"/>
      <c r="Q550" s="156"/>
      <c r="R550" s="156"/>
      <c r="S550" s="156"/>
      <c r="T550" s="156"/>
      <c r="U550" s="156"/>
      <c r="V550" s="156"/>
      <c r="W550" s="156"/>
      <c r="X550" s="156"/>
      <c r="Y550" s="156"/>
    </row>
    <row r="551" spans="15:25" ht="12.75">
      <c r="O551" s="156"/>
      <c r="P551" s="156"/>
      <c r="Q551" s="156"/>
      <c r="R551" s="156"/>
      <c r="S551" s="156"/>
      <c r="T551" s="156"/>
      <c r="U551" s="156"/>
      <c r="V551" s="156"/>
      <c r="W551" s="156"/>
      <c r="X551" s="156"/>
      <c r="Y551" s="156"/>
    </row>
    <row r="552" spans="15:25" ht="12.75">
      <c r="O552" s="156"/>
      <c r="P552" s="156"/>
      <c r="Q552" s="156"/>
      <c r="R552" s="156"/>
      <c r="S552" s="156"/>
      <c r="T552" s="156"/>
      <c r="U552" s="156"/>
      <c r="V552" s="156"/>
      <c r="W552" s="156"/>
      <c r="X552" s="156"/>
      <c r="Y552" s="156"/>
    </row>
    <row r="553" spans="15:25" ht="12.75">
      <c r="O553" s="156"/>
      <c r="P553" s="156"/>
      <c r="Q553" s="156"/>
      <c r="R553" s="156"/>
      <c r="S553" s="156"/>
      <c r="T553" s="156"/>
      <c r="U553" s="156"/>
      <c r="V553" s="156"/>
      <c r="W553" s="156"/>
      <c r="X553" s="156"/>
      <c r="Y553" s="156"/>
    </row>
    <row r="554" spans="15:25" ht="12.75">
      <c r="O554" s="156"/>
      <c r="P554" s="156"/>
      <c r="Q554" s="156"/>
      <c r="R554" s="156"/>
      <c r="S554" s="156"/>
      <c r="T554" s="156"/>
      <c r="U554" s="156"/>
      <c r="V554" s="156"/>
      <c r="W554" s="156"/>
      <c r="X554" s="156"/>
      <c r="Y554" s="156"/>
    </row>
    <row r="555" spans="15:25" ht="12.75">
      <c r="O555" s="156"/>
      <c r="P555" s="156"/>
      <c r="Q555" s="156"/>
      <c r="R555" s="156"/>
      <c r="S555" s="156"/>
      <c r="T555" s="156"/>
      <c r="U555" s="156"/>
      <c r="V555" s="156"/>
      <c r="W555" s="156"/>
      <c r="X555" s="156"/>
      <c r="Y555" s="156"/>
    </row>
    <row r="556" spans="15:25" ht="12.75">
      <c r="O556" s="156"/>
      <c r="P556" s="156"/>
      <c r="Q556" s="156"/>
      <c r="R556" s="156"/>
      <c r="S556" s="156"/>
      <c r="T556" s="156"/>
      <c r="U556" s="156"/>
      <c r="V556" s="156"/>
      <c r="W556" s="156"/>
      <c r="X556" s="156"/>
      <c r="Y556" s="156"/>
    </row>
    <row r="557" spans="15:25" ht="12.75">
      <c r="O557" s="156"/>
      <c r="P557" s="156"/>
      <c r="Q557" s="156"/>
      <c r="R557" s="156"/>
      <c r="S557" s="156"/>
      <c r="T557" s="156"/>
      <c r="U557" s="156"/>
      <c r="V557" s="156"/>
      <c r="W557" s="156"/>
      <c r="X557" s="156"/>
      <c r="Y557" s="156"/>
    </row>
    <row r="558" spans="15:25" ht="12.75">
      <c r="O558" s="156"/>
      <c r="P558" s="156"/>
      <c r="Q558" s="156"/>
      <c r="R558" s="156"/>
      <c r="S558" s="156"/>
      <c r="T558" s="156"/>
      <c r="U558" s="156"/>
      <c r="V558" s="156"/>
      <c r="W558" s="156"/>
      <c r="X558" s="156"/>
      <c r="Y558" s="156"/>
    </row>
    <row r="559" spans="15:25" ht="12.75">
      <c r="O559" s="156"/>
      <c r="P559" s="156"/>
      <c r="Q559" s="156"/>
      <c r="R559" s="156"/>
      <c r="S559" s="156"/>
      <c r="T559" s="156"/>
      <c r="U559" s="156"/>
      <c r="V559" s="156"/>
      <c r="W559" s="156"/>
      <c r="X559" s="156"/>
      <c r="Y559" s="156"/>
    </row>
    <row r="560" spans="15:25" ht="12.75">
      <c r="O560" s="156"/>
      <c r="P560" s="156"/>
      <c r="Q560" s="156"/>
      <c r="R560" s="156"/>
      <c r="S560" s="156"/>
      <c r="T560" s="156"/>
      <c r="U560" s="156"/>
      <c r="V560" s="156"/>
      <c r="W560" s="156"/>
      <c r="X560" s="156"/>
      <c r="Y560" s="156"/>
    </row>
    <row r="561" spans="15:25" ht="12.75">
      <c r="O561" s="156"/>
      <c r="P561" s="156"/>
      <c r="Q561" s="156"/>
      <c r="R561" s="156"/>
      <c r="S561" s="156"/>
      <c r="T561" s="156"/>
      <c r="U561" s="156"/>
      <c r="V561" s="156"/>
      <c r="W561" s="156"/>
      <c r="X561" s="156"/>
      <c r="Y561" s="156"/>
    </row>
    <row r="562" spans="15:25" ht="12.75">
      <c r="O562" s="156"/>
      <c r="P562" s="156"/>
      <c r="Q562" s="156"/>
      <c r="R562" s="156"/>
      <c r="S562" s="156"/>
      <c r="T562" s="156"/>
      <c r="U562" s="156"/>
      <c r="V562" s="156"/>
      <c r="W562" s="156"/>
      <c r="X562" s="156"/>
      <c r="Y562" s="156"/>
    </row>
    <row r="563" spans="15:25" ht="12.75">
      <c r="O563" s="156"/>
      <c r="P563" s="156"/>
      <c r="Q563" s="156"/>
      <c r="R563" s="156"/>
      <c r="S563" s="156"/>
      <c r="T563" s="156"/>
      <c r="U563" s="156"/>
      <c r="V563" s="156"/>
      <c r="W563" s="156"/>
      <c r="X563" s="156"/>
      <c r="Y563" s="156"/>
    </row>
    <row r="564" spans="15:25" ht="12.75">
      <c r="O564" s="156"/>
      <c r="P564" s="156"/>
      <c r="Q564" s="156"/>
      <c r="R564" s="156"/>
      <c r="S564" s="156"/>
      <c r="T564" s="156"/>
      <c r="U564" s="156"/>
      <c r="V564" s="156"/>
      <c r="W564" s="156"/>
      <c r="X564" s="156"/>
      <c r="Y564" s="156"/>
    </row>
    <row r="565" spans="15:25" ht="12.75">
      <c r="O565" s="156"/>
      <c r="P565" s="156"/>
      <c r="Q565" s="156"/>
      <c r="R565" s="156"/>
      <c r="S565" s="156"/>
      <c r="T565" s="156"/>
      <c r="U565" s="156"/>
      <c r="V565" s="156"/>
      <c r="W565" s="156"/>
      <c r="X565" s="156"/>
      <c r="Y565" s="156"/>
    </row>
    <row r="566" spans="15:25" ht="12.75">
      <c r="O566" s="156"/>
      <c r="P566" s="156"/>
      <c r="Q566" s="156"/>
      <c r="R566" s="156"/>
      <c r="S566" s="156"/>
      <c r="T566" s="156"/>
      <c r="U566" s="156"/>
      <c r="V566" s="156"/>
      <c r="W566" s="156"/>
      <c r="X566" s="156"/>
      <c r="Y566" s="156"/>
    </row>
    <row r="567" spans="15:25" ht="12.75">
      <c r="O567" s="156"/>
      <c r="P567" s="156"/>
      <c r="Q567" s="156"/>
      <c r="R567" s="156"/>
      <c r="S567" s="156"/>
      <c r="T567" s="156"/>
      <c r="U567" s="156"/>
      <c r="V567" s="156"/>
      <c r="W567" s="156"/>
      <c r="X567" s="156"/>
      <c r="Y567" s="156"/>
    </row>
    <row r="568" spans="15:25" ht="12.75">
      <c r="O568" s="156"/>
      <c r="P568" s="156"/>
      <c r="Q568" s="156"/>
      <c r="R568" s="156"/>
      <c r="S568" s="156"/>
      <c r="T568" s="156"/>
      <c r="U568" s="156"/>
      <c r="V568" s="156"/>
      <c r="W568" s="156"/>
      <c r="X568" s="156"/>
      <c r="Y568" s="156"/>
    </row>
    <row r="569" spans="15:25" ht="12.75">
      <c r="O569" s="156"/>
      <c r="P569" s="156"/>
      <c r="Q569" s="156"/>
      <c r="R569" s="156"/>
      <c r="S569" s="156"/>
      <c r="T569" s="156"/>
      <c r="U569" s="156"/>
      <c r="V569" s="156"/>
      <c r="W569" s="156"/>
      <c r="X569" s="156"/>
      <c r="Y569" s="156"/>
    </row>
    <row r="570" spans="15:25" ht="12.75">
      <c r="O570" s="156"/>
      <c r="P570" s="156"/>
      <c r="Q570" s="156"/>
      <c r="R570" s="156"/>
      <c r="S570" s="156"/>
      <c r="T570" s="156"/>
      <c r="U570" s="156"/>
      <c r="V570" s="156"/>
      <c r="W570" s="156"/>
      <c r="X570" s="156"/>
      <c r="Y570" s="156"/>
    </row>
    <row r="571" spans="15:25" ht="12.75">
      <c r="O571" s="156"/>
      <c r="P571" s="156"/>
      <c r="Q571" s="156"/>
      <c r="R571" s="156"/>
      <c r="S571" s="156"/>
      <c r="T571" s="156"/>
      <c r="U571" s="156"/>
      <c r="V571" s="156"/>
      <c r="W571" s="156"/>
      <c r="X571" s="156"/>
      <c r="Y571" s="156"/>
    </row>
  </sheetData>
  <mergeCells count="3">
    <mergeCell ref="H22:K22"/>
    <mergeCell ref="H23:K23"/>
    <mergeCell ref="A1:D1"/>
  </mergeCells>
  <printOptions horizontalCentered="1" verticalCentered="1"/>
  <pageMargins left="0.5511811023622047" right="0.5511811023622047" top="1.3779527559055118" bottom="1.3779527559055118" header="0.4330708661417323" footer="0.4330708661417323"/>
  <pageSetup horizontalDpi="300" verticalDpi="300" orientation="portrait" paperSize="9" r:id="rId1"/>
  <headerFooter alignWithMargins="0">
    <oddHeader>&amp;C&amp;"Times New Roman,Bold Italic"&amp;11DRAFT SURVEY No3
&amp;T</oddHeader>
    <oddFooter>&amp;C&amp;"Times New Roman,Regular"&amp;11LOADER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Y571"/>
  <sheetViews>
    <sheetView zoomScale="75" zoomScaleNormal="75" workbookViewId="0" topLeftCell="A1">
      <selection activeCell="A1" sqref="A1:D1"/>
    </sheetView>
  </sheetViews>
  <sheetFormatPr defaultColWidth="9.33203125" defaultRowHeight="12.75"/>
  <cols>
    <col min="1" max="1" width="55.5" style="153" customWidth="1"/>
    <col min="2" max="2" width="6.83203125" style="153" customWidth="1"/>
    <col min="3" max="3" width="19.66015625" style="153" customWidth="1"/>
    <col min="4" max="4" width="19.83203125" style="153" customWidth="1"/>
    <col min="5" max="5" width="11.33203125" style="153" customWidth="1"/>
    <col min="6" max="6" width="12" style="153" bestFit="1" customWidth="1"/>
    <col min="7" max="7" width="10.33203125" style="153" customWidth="1"/>
    <col min="8" max="8" width="10.16015625" style="153" customWidth="1"/>
    <col min="9" max="9" width="12.33203125" style="153" customWidth="1"/>
    <col min="10" max="10" width="12.5" style="153" customWidth="1"/>
    <col min="11" max="11" width="9.5" style="153" customWidth="1"/>
    <col min="12" max="12" width="9.83203125" style="153" customWidth="1"/>
    <col min="13" max="13" width="9.5" style="153" customWidth="1"/>
    <col min="14" max="14" width="8.66015625" style="153" customWidth="1"/>
    <col min="15" max="16384" width="10.66015625" style="154" customWidth="1"/>
  </cols>
  <sheetData>
    <row r="1" spans="1:25" ht="15.75" customHeight="1">
      <c r="A1" s="279" t="s">
        <v>342</v>
      </c>
      <c r="B1" s="279"/>
      <c r="C1" s="279"/>
      <c r="D1" s="279"/>
      <c r="O1" s="156"/>
      <c r="P1" s="156"/>
      <c r="Q1" s="156"/>
      <c r="R1" s="156"/>
      <c r="S1" s="156"/>
      <c r="T1" s="156"/>
      <c r="U1" s="156"/>
      <c r="V1" s="156"/>
      <c r="W1" s="156"/>
      <c r="X1" s="156"/>
      <c r="Y1" s="156"/>
    </row>
    <row r="2" spans="5:25" ht="15.75" customHeight="1">
      <c r="E2" s="154"/>
      <c r="I2" s="155" t="s">
        <v>264</v>
      </c>
      <c r="L2" s="155" t="s">
        <v>265</v>
      </c>
      <c r="O2" s="156"/>
      <c r="P2" s="156"/>
      <c r="Q2" s="156"/>
      <c r="R2" s="156"/>
      <c r="S2" s="156"/>
      <c r="T2" s="156"/>
      <c r="U2" s="156"/>
      <c r="V2" s="156"/>
      <c r="W2" s="156"/>
      <c r="X2" s="156"/>
      <c r="Y2" s="156"/>
    </row>
    <row r="3" spans="3:25" ht="15.75" customHeight="1" thickBot="1">
      <c r="C3" s="157" t="s">
        <v>266</v>
      </c>
      <c r="D3" s="157" t="s">
        <v>267</v>
      </c>
      <c r="E3" s="154"/>
      <c r="F3" s="158" t="s">
        <v>266</v>
      </c>
      <c r="G3" s="158" t="s">
        <v>267</v>
      </c>
      <c r="I3" s="155" t="s">
        <v>268</v>
      </c>
      <c r="L3" s="155" t="s">
        <v>269</v>
      </c>
      <c r="O3" s="156"/>
      <c r="P3" s="156"/>
      <c r="Q3" s="156"/>
      <c r="R3" s="156"/>
      <c r="S3" s="156"/>
      <c r="T3" s="156"/>
      <c r="U3" s="156"/>
      <c r="V3" s="156"/>
      <c r="W3" s="156"/>
      <c r="X3" s="156"/>
      <c r="Y3" s="156"/>
    </row>
    <row r="4" spans="1:25" ht="15.75" customHeight="1">
      <c r="A4" s="159" t="s">
        <v>270</v>
      </c>
      <c r="B4" s="160" t="s">
        <v>271</v>
      </c>
      <c r="C4" s="161">
        <f>SUM(F4:F5)/2</f>
        <v>4.72</v>
      </c>
      <c r="D4" s="161">
        <f>SUM(G4:G5)/2</f>
        <v>8.2</v>
      </c>
      <c r="E4" s="162" t="s">
        <v>272</v>
      </c>
      <c r="F4" s="163">
        <v>4.72</v>
      </c>
      <c r="G4" s="163">
        <v>8.2</v>
      </c>
      <c r="I4" s="153" t="s">
        <v>273</v>
      </c>
      <c r="J4" s="153" t="s">
        <v>274</v>
      </c>
      <c r="M4" s="153" t="s">
        <v>273</v>
      </c>
      <c r="N4" s="153" t="s">
        <v>274</v>
      </c>
      <c r="O4" s="156"/>
      <c r="P4" s="156"/>
      <c r="Q4" s="156"/>
      <c r="R4" s="156"/>
      <c r="S4" s="156"/>
      <c r="T4" s="156"/>
      <c r="U4" s="156"/>
      <c r="V4" s="156"/>
      <c r="W4" s="156"/>
      <c r="X4" s="156"/>
      <c r="Y4" s="156"/>
    </row>
    <row r="5" spans="1:25" ht="15.75" customHeight="1">
      <c r="A5" s="159" t="s">
        <v>275</v>
      </c>
      <c r="B5" s="160" t="s">
        <v>276</v>
      </c>
      <c r="C5" s="164">
        <f>(I5/I6)*I7</f>
        <v>0</v>
      </c>
      <c r="D5" s="164">
        <f>+J5/J6*J7</f>
        <v>0</v>
      </c>
      <c r="E5" s="162" t="s">
        <v>277</v>
      </c>
      <c r="F5" s="163">
        <v>4.72</v>
      </c>
      <c r="G5" s="163">
        <v>8.2</v>
      </c>
      <c r="H5" s="165" t="s">
        <v>278</v>
      </c>
      <c r="I5" s="166">
        <v>0</v>
      </c>
      <c r="J5" s="166">
        <v>0</v>
      </c>
      <c r="L5" s="165" t="s">
        <v>279</v>
      </c>
      <c r="M5" s="166">
        <v>0</v>
      </c>
      <c r="N5" s="166">
        <v>0</v>
      </c>
      <c r="O5" s="156"/>
      <c r="P5" s="156"/>
      <c r="Q5" s="156"/>
      <c r="R5" s="156"/>
      <c r="S5" s="156"/>
      <c r="T5" s="156"/>
      <c r="U5" s="156"/>
      <c r="V5" s="156"/>
      <c r="W5" s="156"/>
      <c r="X5" s="156"/>
      <c r="Y5" s="156"/>
    </row>
    <row r="6" spans="1:25" ht="15.75" customHeight="1">
      <c r="A6" s="159" t="s">
        <v>280</v>
      </c>
      <c r="B6" s="160" t="s">
        <v>281</v>
      </c>
      <c r="C6" s="164">
        <f>C4-C5</f>
        <v>4.72</v>
      </c>
      <c r="D6" s="164">
        <f>+D4-D5</f>
        <v>8.2</v>
      </c>
      <c r="F6" s="167"/>
      <c r="G6" s="167"/>
      <c r="H6" s="165" t="s">
        <v>282</v>
      </c>
      <c r="I6" s="166">
        <v>130.8</v>
      </c>
      <c r="J6" s="166">
        <v>130.8</v>
      </c>
      <c r="L6" s="165" t="s">
        <v>282</v>
      </c>
      <c r="M6" s="166">
        <v>130.8</v>
      </c>
      <c r="N6" s="166">
        <v>130.8</v>
      </c>
      <c r="O6" s="156"/>
      <c r="P6" s="156"/>
      <c r="Q6" s="156"/>
      <c r="R6" s="156"/>
      <c r="S6" s="156"/>
      <c r="T6" s="156"/>
      <c r="U6" s="156"/>
      <c r="V6" s="156"/>
      <c r="W6" s="156"/>
      <c r="X6" s="156"/>
      <c r="Y6" s="156"/>
    </row>
    <row r="7" spans="1:25" ht="15.75" customHeight="1">
      <c r="A7" s="159" t="s">
        <v>283</v>
      </c>
      <c r="B7" s="160" t="s">
        <v>284</v>
      </c>
      <c r="C7" s="161">
        <f>SUM(F7:F8)/2</f>
        <v>6.32</v>
      </c>
      <c r="D7" s="161">
        <f>SUM(G7:G8)/2</f>
        <v>8.2</v>
      </c>
      <c r="E7" s="162" t="s">
        <v>285</v>
      </c>
      <c r="F7" s="163">
        <v>6.32</v>
      </c>
      <c r="G7" s="163">
        <v>8.2</v>
      </c>
      <c r="H7" s="165" t="s">
        <v>286</v>
      </c>
      <c r="I7" s="166">
        <f>SUM(C7-C4)</f>
        <v>1.6000000000000005</v>
      </c>
      <c r="J7" s="166">
        <f>SUM(D7-D4)</f>
        <v>0</v>
      </c>
      <c r="L7" s="165" t="s">
        <v>286</v>
      </c>
      <c r="M7" s="166">
        <f>+I7</f>
        <v>1.6000000000000005</v>
      </c>
      <c r="N7" s="166">
        <f>+J7</f>
        <v>0</v>
      </c>
      <c r="O7" s="156"/>
      <c r="P7" s="156"/>
      <c r="Q7" s="156"/>
      <c r="R7" s="156"/>
      <c r="S7" s="156"/>
      <c r="T7" s="156"/>
      <c r="U7" s="156"/>
      <c r="V7" s="156"/>
      <c r="W7" s="156"/>
      <c r="X7" s="156"/>
      <c r="Y7" s="156"/>
    </row>
    <row r="8" spans="1:25" ht="15.75" customHeight="1">
      <c r="A8" s="159" t="s">
        <v>287</v>
      </c>
      <c r="B8" s="160" t="s">
        <v>288</v>
      </c>
      <c r="C8" s="164">
        <f>+M5/M6*M7</f>
        <v>0</v>
      </c>
      <c r="D8" s="164">
        <f>+N5/N6*N7</f>
        <v>0</v>
      </c>
      <c r="E8" s="162" t="s">
        <v>289</v>
      </c>
      <c r="F8" s="163">
        <v>6.32</v>
      </c>
      <c r="G8" s="163">
        <v>8.2</v>
      </c>
      <c r="H8" s="165" t="s">
        <v>290</v>
      </c>
      <c r="I8" s="166">
        <f>SUM(E10-E9)</f>
        <v>1.6000000000000005</v>
      </c>
      <c r="J8" s="166">
        <f>F10-F9</f>
        <v>0</v>
      </c>
      <c r="O8" s="156"/>
      <c r="P8" s="156"/>
      <c r="Q8" s="156"/>
      <c r="R8" s="156"/>
      <c r="S8" s="156"/>
      <c r="T8" s="156"/>
      <c r="U8" s="156"/>
      <c r="V8" s="156"/>
      <c r="W8" s="156"/>
      <c r="X8" s="156"/>
      <c r="Y8" s="156"/>
    </row>
    <row r="9" spans="1:25" ht="15.75" customHeight="1">
      <c r="A9" s="159" t="s">
        <v>291</v>
      </c>
      <c r="B9" s="160" t="s">
        <v>292</v>
      </c>
      <c r="C9" s="164">
        <f>+C7+C8</f>
        <v>6.32</v>
      </c>
      <c r="D9" s="164">
        <f>+D7+D8</f>
        <v>8.2</v>
      </c>
      <c r="E9" s="166">
        <f>C6</f>
        <v>4.72</v>
      </c>
      <c r="F9" s="166">
        <f>D6</f>
        <v>8.2</v>
      </c>
      <c r="G9" s="166"/>
      <c r="O9" s="156"/>
      <c r="P9" s="156"/>
      <c r="Q9" s="156"/>
      <c r="R9" s="156"/>
      <c r="S9" s="156"/>
      <c r="T9" s="156"/>
      <c r="U9" s="156"/>
      <c r="V9" s="156"/>
      <c r="W9" s="156"/>
      <c r="X9" s="156"/>
      <c r="Y9" s="156"/>
    </row>
    <row r="10" spans="1:25" ht="15.75" customHeight="1">
      <c r="A10" s="159" t="s">
        <v>293</v>
      </c>
      <c r="B10" s="160" t="s">
        <v>294</v>
      </c>
      <c r="C10" s="164">
        <f>+SUM(C6+C9)/2</f>
        <v>5.52</v>
      </c>
      <c r="D10" s="164">
        <f>+SUM(D6+D9)/2</f>
        <v>8.2</v>
      </c>
      <c r="E10" s="166">
        <f>C9</f>
        <v>6.32</v>
      </c>
      <c r="F10" s="166">
        <f>D9</f>
        <v>8.2</v>
      </c>
      <c r="G10" s="166"/>
      <c r="H10" s="165"/>
      <c r="K10" s="153" t="s">
        <v>295</v>
      </c>
      <c r="O10" s="156"/>
      <c r="P10" s="156"/>
      <c r="Q10" s="156"/>
      <c r="R10" s="156"/>
      <c r="S10" s="156"/>
      <c r="T10" s="156"/>
      <c r="U10" s="156"/>
      <c r="V10" s="156"/>
      <c r="W10" s="156"/>
      <c r="X10" s="156"/>
      <c r="Y10" s="156"/>
    </row>
    <row r="11" spans="1:25" ht="15.75" customHeight="1">
      <c r="A11" s="159" t="s">
        <v>296</v>
      </c>
      <c r="B11" s="160"/>
      <c r="C11" s="181">
        <v>5.53</v>
      </c>
      <c r="D11" s="181">
        <v>8.18</v>
      </c>
      <c r="E11" s="153">
        <f>(E9+E10)/2</f>
        <v>5.52</v>
      </c>
      <c r="I11" s="153" t="s">
        <v>297</v>
      </c>
      <c r="O11" s="156"/>
      <c r="P11" s="156"/>
      <c r="Q11" s="156"/>
      <c r="R11" s="156"/>
      <c r="S11" s="156"/>
      <c r="T11" s="156"/>
      <c r="U11" s="156"/>
      <c r="V11" s="156"/>
      <c r="W11" s="156"/>
      <c r="X11" s="156"/>
      <c r="Y11" s="156"/>
    </row>
    <row r="12" spans="1:25" ht="15.75" customHeight="1">
      <c r="A12" s="159" t="s">
        <v>298</v>
      </c>
      <c r="B12" s="160"/>
      <c r="C12" s="181">
        <v>5.53</v>
      </c>
      <c r="D12" s="181">
        <v>8.18</v>
      </c>
      <c r="I12" s="153" t="s">
        <v>299</v>
      </c>
      <c r="O12" s="156"/>
      <c r="P12" s="156"/>
      <c r="Q12" s="156"/>
      <c r="R12" s="156"/>
      <c r="S12" s="156"/>
      <c r="T12" s="156"/>
      <c r="U12" s="156"/>
      <c r="V12" s="156"/>
      <c r="W12" s="156"/>
      <c r="X12" s="156"/>
      <c r="Y12" s="156"/>
    </row>
    <row r="13" spans="1:25" ht="15.75" customHeight="1">
      <c r="A13" s="159" t="s">
        <v>300</v>
      </c>
      <c r="B13" s="159"/>
      <c r="C13" s="164">
        <f>+SUM(C11:C12)/2</f>
        <v>5.53</v>
      </c>
      <c r="D13" s="164">
        <f>+SUM(D11+D12)/2</f>
        <v>8.18</v>
      </c>
      <c r="I13" s="153" t="s">
        <v>301</v>
      </c>
      <c r="J13" s="153" t="s">
        <v>274</v>
      </c>
      <c r="M13" s="153" t="s">
        <v>273</v>
      </c>
      <c r="N13" s="153" t="s">
        <v>274</v>
      </c>
      <c r="O13" s="156"/>
      <c r="P13" s="156"/>
      <c r="Q13" s="156"/>
      <c r="R13" s="156"/>
      <c r="S13" s="156"/>
      <c r="T13" s="156"/>
      <c r="U13" s="156"/>
      <c r="V13" s="156"/>
      <c r="W13" s="156"/>
      <c r="X13" s="156"/>
      <c r="Y13" s="156"/>
    </row>
    <row r="14" spans="1:25" ht="15.75" customHeight="1">
      <c r="A14" s="159" t="s">
        <v>302</v>
      </c>
      <c r="B14" s="160" t="s">
        <v>303</v>
      </c>
      <c r="C14" s="164">
        <f>+SUM(C10+C13)/2</f>
        <v>5.525</v>
      </c>
      <c r="D14" s="164">
        <f>+SUM(D10+D13)/2</f>
        <v>8.19</v>
      </c>
      <c r="H14" s="169" t="s">
        <v>304</v>
      </c>
      <c r="I14" s="170">
        <v>24</v>
      </c>
      <c r="J14" s="170">
        <v>24.5</v>
      </c>
      <c r="L14" s="165" t="s">
        <v>305</v>
      </c>
      <c r="M14" s="166">
        <v>50</v>
      </c>
      <c r="N14" s="166">
        <v>50</v>
      </c>
      <c r="O14" s="156"/>
      <c r="P14" s="156"/>
      <c r="Q14" s="156"/>
      <c r="R14" s="156"/>
      <c r="S14" s="156"/>
      <c r="T14" s="156"/>
      <c r="U14" s="156"/>
      <c r="V14" s="156"/>
      <c r="W14" s="156"/>
      <c r="X14" s="156"/>
      <c r="Y14" s="156"/>
    </row>
    <row r="15" spans="1:25" ht="15.75" customHeight="1" thickBot="1">
      <c r="A15" s="159" t="s">
        <v>306</v>
      </c>
      <c r="B15" s="160" t="s">
        <v>144</v>
      </c>
      <c r="C15" s="171">
        <f>+SUM(C13+C14)/2</f>
        <v>5.5275</v>
      </c>
      <c r="D15" s="171">
        <f>+SUM(D13+D14)/2</f>
        <v>8.184999999999999</v>
      </c>
      <c r="E15" s="154"/>
      <c r="H15" s="169" t="s">
        <v>307</v>
      </c>
      <c r="I15" s="170">
        <v>-3.38</v>
      </c>
      <c r="J15" s="170">
        <v>0.425</v>
      </c>
      <c r="L15" s="165" t="s">
        <v>308</v>
      </c>
      <c r="M15" s="166">
        <f>+M19-M20</f>
        <v>0</v>
      </c>
      <c r="N15" s="166">
        <f>+N19-N20</f>
        <v>17.25</v>
      </c>
      <c r="O15" s="156"/>
      <c r="P15" s="156"/>
      <c r="Q15" s="156"/>
      <c r="R15" s="156"/>
      <c r="S15" s="156"/>
      <c r="T15" s="156"/>
      <c r="U15" s="156"/>
      <c r="V15" s="156"/>
      <c r="W15" s="156"/>
      <c r="X15" s="156"/>
      <c r="Y15" s="156"/>
    </row>
    <row r="16" spans="1:25" ht="15.75" customHeight="1">
      <c r="A16" s="159" t="s">
        <v>309</v>
      </c>
      <c r="B16" s="160" t="s">
        <v>310</v>
      </c>
      <c r="C16" s="168">
        <f>E16+SUM(E18*E19)</f>
        <v>11884</v>
      </c>
      <c r="D16" s="168">
        <f>F16+SUM(F18*F19)</f>
        <v>18276</v>
      </c>
      <c r="E16" s="163">
        <v>11884</v>
      </c>
      <c r="F16" s="172">
        <f>(18264+18288)/2</f>
        <v>18276</v>
      </c>
      <c r="G16" s="163"/>
      <c r="H16" s="165" t="s">
        <v>311</v>
      </c>
      <c r="I16" s="166">
        <f>I8</f>
        <v>1.6000000000000005</v>
      </c>
      <c r="J16" s="166">
        <f>J8</f>
        <v>0</v>
      </c>
      <c r="L16" s="165" t="s">
        <v>312</v>
      </c>
      <c r="M16" s="166">
        <f>+I8*I8</f>
        <v>2.560000000000002</v>
      </c>
      <c r="N16" s="166">
        <f>J8*J8</f>
        <v>0</v>
      </c>
      <c r="O16" s="156"/>
      <c r="P16" s="156"/>
      <c r="Q16" s="156"/>
      <c r="R16" s="156"/>
      <c r="S16" s="156"/>
      <c r="T16" s="156"/>
      <c r="U16" s="156"/>
      <c r="V16" s="156"/>
      <c r="W16" s="156"/>
      <c r="X16" s="156"/>
      <c r="Y16" s="156"/>
    </row>
    <row r="17" spans="1:25" ht="15.75" customHeight="1">
      <c r="A17" s="159" t="s">
        <v>313</v>
      </c>
      <c r="B17" s="160"/>
      <c r="C17" s="164">
        <f>I8</f>
        <v>1.6000000000000005</v>
      </c>
      <c r="D17" s="164">
        <f>J8</f>
        <v>0</v>
      </c>
      <c r="E17" s="172"/>
      <c r="F17" s="163"/>
      <c r="G17" s="163"/>
      <c r="H17" s="165" t="s">
        <v>314</v>
      </c>
      <c r="I17" s="166">
        <v>100</v>
      </c>
      <c r="J17" s="166">
        <v>100</v>
      </c>
      <c r="L17" s="165" t="s">
        <v>315</v>
      </c>
      <c r="M17" s="166">
        <v>137</v>
      </c>
      <c r="N17" s="166">
        <v>137</v>
      </c>
      <c r="O17" s="156"/>
      <c r="P17" s="156"/>
      <c r="Q17" s="156"/>
      <c r="R17" s="156"/>
      <c r="S17" s="156"/>
      <c r="T17" s="156"/>
      <c r="U17" s="156"/>
      <c r="V17" s="156"/>
      <c r="W17" s="156"/>
      <c r="X17" s="156"/>
      <c r="Y17" s="156"/>
    </row>
    <row r="18" spans="1:25" ht="15.75" customHeight="1">
      <c r="A18" s="159" t="s">
        <v>316</v>
      </c>
      <c r="B18" s="160"/>
      <c r="C18" s="164">
        <f>SUM(I19+M18)</f>
        <v>-94.73868613138691</v>
      </c>
      <c r="D18" s="164">
        <f>+SUM(J19+N18)</f>
        <v>0</v>
      </c>
      <c r="E18" s="167"/>
      <c r="F18" s="167"/>
      <c r="G18" s="167"/>
      <c r="H18" s="165" t="s">
        <v>315</v>
      </c>
      <c r="I18" s="166">
        <v>137</v>
      </c>
      <c r="J18" s="166">
        <v>137</v>
      </c>
      <c r="L18" s="165" t="s">
        <v>317</v>
      </c>
      <c r="M18" s="166">
        <f>+SUM(M14*M15*M16)/M17</f>
        <v>0</v>
      </c>
      <c r="N18" s="166">
        <f>+SUM(N14*N15*N16)/N17</f>
        <v>0</v>
      </c>
      <c r="O18" s="156"/>
      <c r="P18" s="156"/>
      <c r="Q18" s="156"/>
      <c r="R18" s="156"/>
      <c r="S18" s="156"/>
      <c r="T18" s="156"/>
      <c r="U18" s="156"/>
      <c r="V18" s="156"/>
      <c r="W18" s="156"/>
      <c r="X18" s="156"/>
      <c r="Y18" s="156"/>
    </row>
    <row r="19" spans="1:25" ht="15.75" customHeight="1">
      <c r="A19" s="159" t="s">
        <v>318</v>
      </c>
      <c r="B19" s="160"/>
      <c r="C19" s="164">
        <f>+C16+C18</f>
        <v>11789.261313868614</v>
      </c>
      <c r="D19" s="164">
        <f>D16+D18</f>
        <v>18276</v>
      </c>
      <c r="E19" s="172"/>
      <c r="F19" s="163"/>
      <c r="G19" s="163"/>
      <c r="H19" s="165" t="s">
        <v>288</v>
      </c>
      <c r="I19" s="166">
        <f>SUM(I14*I15)*I16*I17/I18</f>
        <v>-94.73868613138691</v>
      </c>
      <c r="J19" s="166">
        <f>SUM(J14*J15)*J16*J17/J18</f>
        <v>0</v>
      </c>
      <c r="L19" s="169" t="s">
        <v>319</v>
      </c>
      <c r="M19" s="170"/>
      <c r="N19" s="170">
        <v>223.1</v>
      </c>
      <c r="O19" s="156"/>
      <c r="P19" s="156"/>
      <c r="Q19" s="156"/>
      <c r="R19" s="156"/>
      <c r="S19" s="156"/>
      <c r="T19" s="156"/>
      <c r="U19" s="156"/>
      <c r="V19" s="156"/>
      <c r="W19" s="156"/>
      <c r="X19" s="156"/>
      <c r="Y19" s="156"/>
    </row>
    <row r="20" spans="1:25" ht="15.75" customHeight="1">
      <c r="A20" s="159" t="s">
        <v>320</v>
      </c>
      <c r="B20" s="160" t="s">
        <v>321</v>
      </c>
      <c r="C20" s="168">
        <f>I26</f>
        <v>1.025</v>
      </c>
      <c r="D20" s="168">
        <f>J26</f>
        <v>1.023</v>
      </c>
      <c r="E20" s="172"/>
      <c r="L20" s="169" t="s">
        <v>322</v>
      </c>
      <c r="M20" s="170"/>
      <c r="N20" s="170">
        <v>205.85</v>
      </c>
      <c r="O20" s="156"/>
      <c r="P20" s="156"/>
      <c r="Q20" s="156"/>
      <c r="R20" s="156"/>
      <c r="S20" s="156"/>
      <c r="T20" s="156"/>
      <c r="U20" s="156"/>
      <c r="V20" s="156"/>
      <c r="W20" s="156"/>
      <c r="X20" s="156"/>
      <c r="Y20" s="156"/>
    </row>
    <row r="21" spans="1:25" ht="15.75" customHeight="1">
      <c r="A21" s="159" t="s">
        <v>323</v>
      </c>
      <c r="B21" s="160"/>
      <c r="C21" s="164">
        <f>SUM(I25-I26)*(I27/I28)*I29</f>
        <v>0</v>
      </c>
      <c r="D21" s="164">
        <f>+SUM(J25-J26)*(J27/J28)*J29</f>
        <v>35.66048780487808</v>
      </c>
      <c r="E21" s="154"/>
      <c r="O21" s="156"/>
      <c r="P21" s="156"/>
      <c r="Q21" s="156"/>
      <c r="R21" s="156"/>
      <c r="S21" s="156"/>
      <c r="T21" s="156"/>
      <c r="U21" s="156"/>
      <c r="V21" s="156"/>
      <c r="W21" s="156"/>
      <c r="X21" s="156"/>
      <c r="Y21" s="156"/>
    </row>
    <row r="22" spans="1:25" ht="15.75" customHeight="1">
      <c r="A22" s="159" t="s">
        <v>324</v>
      </c>
      <c r="B22" s="159"/>
      <c r="C22" s="164"/>
      <c r="D22" s="164"/>
      <c r="H22" s="278" t="s">
        <v>325</v>
      </c>
      <c r="I22" s="278"/>
      <c r="J22" s="278"/>
      <c r="K22" s="278"/>
      <c r="M22" s="153">
        <v>177.5</v>
      </c>
      <c r="O22" s="156"/>
      <c r="P22" s="156"/>
      <c r="Q22" s="156"/>
      <c r="R22" s="156"/>
      <c r="S22" s="156"/>
      <c r="T22" s="156"/>
      <c r="U22" s="156"/>
      <c r="V22" s="156"/>
      <c r="W22" s="156"/>
      <c r="X22" s="156"/>
      <c r="Y22" s="156"/>
    </row>
    <row r="23" spans="1:25" ht="15.75" customHeight="1">
      <c r="A23" s="159" t="s">
        <v>326</v>
      </c>
      <c r="B23" s="160" t="s">
        <v>327</v>
      </c>
      <c r="C23" s="164">
        <f>+C19-C21</f>
        <v>11789.261313868614</v>
      </c>
      <c r="D23" s="164">
        <f>+D19-D21</f>
        <v>18240.33951219512</v>
      </c>
      <c r="H23" s="278" t="s">
        <v>328</v>
      </c>
      <c r="I23" s="278"/>
      <c r="J23" s="278"/>
      <c r="K23" s="278"/>
      <c r="M23" s="153">
        <v>169.4</v>
      </c>
      <c r="O23" s="156"/>
      <c r="P23" s="156"/>
      <c r="Q23" s="156"/>
      <c r="R23" s="156"/>
      <c r="S23" s="156"/>
      <c r="T23" s="156"/>
      <c r="U23" s="156"/>
      <c r="V23" s="156"/>
      <c r="W23" s="156"/>
      <c r="X23" s="156"/>
      <c r="Y23" s="156"/>
    </row>
    <row r="24" spans="1:25" s="153" customFormat="1" ht="15.75" customHeight="1">
      <c r="A24" s="159" t="s">
        <v>329</v>
      </c>
      <c r="B24" s="159"/>
      <c r="C24" s="173">
        <v>4400</v>
      </c>
      <c r="D24" s="168">
        <v>4400</v>
      </c>
      <c r="I24" s="153" t="s">
        <v>301</v>
      </c>
      <c r="J24" s="153" t="s">
        <v>274</v>
      </c>
      <c r="O24" s="155"/>
      <c r="P24" s="155"/>
      <c r="Q24" s="155"/>
      <c r="R24" s="155"/>
      <c r="S24" s="155"/>
      <c r="T24" s="155"/>
      <c r="U24" s="155"/>
      <c r="V24" s="155"/>
      <c r="W24" s="155"/>
      <c r="X24" s="155"/>
      <c r="Y24" s="155"/>
    </row>
    <row r="25" spans="1:25" s="153" customFormat="1" ht="15.75" customHeight="1">
      <c r="A25" s="159" t="s">
        <v>330</v>
      </c>
      <c r="B25" s="159"/>
      <c r="C25" s="174">
        <f>C23-C24</f>
        <v>7389.261313868614</v>
      </c>
      <c r="D25" s="164">
        <f>+D23-D24</f>
        <v>13840.339512195122</v>
      </c>
      <c r="H25" s="165">
        <v>1.025</v>
      </c>
      <c r="I25" s="166">
        <v>1.025</v>
      </c>
      <c r="J25" s="166">
        <v>1.025</v>
      </c>
      <c r="O25" s="155"/>
      <c r="P25" s="155"/>
      <c r="Q25" s="155"/>
      <c r="R25" s="155"/>
      <c r="S25" s="155"/>
      <c r="T25" s="155"/>
      <c r="U25" s="155"/>
      <c r="V25" s="155"/>
      <c r="W25" s="155"/>
      <c r="X25" s="155"/>
      <c r="Y25" s="155"/>
    </row>
    <row r="26" spans="1:25" s="153" customFormat="1" ht="15.75" customHeight="1">
      <c r="A26" s="159" t="s">
        <v>331</v>
      </c>
      <c r="B26" s="159"/>
      <c r="C26" s="182">
        <v>7240</v>
      </c>
      <c r="D26" s="181">
        <v>320</v>
      </c>
      <c r="H26" s="165" t="s">
        <v>321</v>
      </c>
      <c r="I26" s="184">
        <v>1.025</v>
      </c>
      <c r="J26" s="184">
        <v>1.023</v>
      </c>
      <c r="O26" s="155"/>
      <c r="P26" s="155"/>
      <c r="Q26" s="155"/>
      <c r="R26" s="155"/>
      <c r="S26" s="155"/>
      <c r="T26" s="155"/>
      <c r="U26" s="155"/>
      <c r="V26" s="155"/>
      <c r="W26" s="155"/>
      <c r="X26" s="155"/>
      <c r="Y26" s="155"/>
    </row>
    <row r="27" spans="1:25" s="153" customFormat="1" ht="15.75" customHeight="1">
      <c r="A27" s="159" t="s">
        <v>332</v>
      </c>
      <c r="B27" s="159"/>
      <c r="C27" s="174">
        <f>C25-C26</f>
        <v>149.2613138686138</v>
      </c>
      <c r="D27" s="175"/>
      <c r="H27" s="165" t="s">
        <v>333</v>
      </c>
      <c r="I27" s="166">
        <v>1000</v>
      </c>
      <c r="J27" s="166">
        <v>1000</v>
      </c>
      <c r="O27" s="155"/>
      <c r="P27" s="155"/>
      <c r="Q27" s="155"/>
      <c r="R27" s="155"/>
      <c r="S27" s="155"/>
      <c r="T27" s="155"/>
      <c r="U27" s="155"/>
      <c r="V27" s="155"/>
      <c r="W27" s="155"/>
      <c r="X27" s="155"/>
      <c r="Y27" s="155"/>
    </row>
    <row r="28" spans="1:25" s="153" customFormat="1" ht="15.75" customHeight="1" thickBot="1">
      <c r="A28" s="159" t="s">
        <v>334</v>
      </c>
      <c r="B28" s="159"/>
      <c r="C28" s="164"/>
      <c r="D28" s="174">
        <f>D25-D26-C27</f>
        <v>13371.078198326508</v>
      </c>
      <c r="F28" s="153">
        <f>15780-15628.78</f>
        <v>151.21999999999935</v>
      </c>
      <c r="H28" s="165" t="s">
        <v>335</v>
      </c>
      <c r="I28" s="166">
        <v>1025</v>
      </c>
      <c r="J28" s="166">
        <v>1025</v>
      </c>
      <c r="O28" s="155"/>
      <c r="P28" s="155"/>
      <c r="Q28" s="155"/>
      <c r="R28" s="155"/>
      <c r="S28" s="155"/>
      <c r="T28" s="155"/>
      <c r="U28" s="155"/>
      <c r="V28" s="155"/>
      <c r="W28" s="155"/>
      <c r="X28" s="155"/>
      <c r="Y28" s="155"/>
    </row>
    <row r="29" spans="1:25" ht="15.75" customHeight="1" thickBot="1">
      <c r="A29" s="176" t="s">
        <v>336</v>
      </c>
      <c r="B29" s="177"/>
      <c r="C29" s="177"/>
      <c r="D29" s="178">
        <f>D28</f>
        <v>13371.078198326508</v>
      </c>
      <c r="H29" s="165" t="s">
        <v>327</v>
      </c>
      <c r="I29" s="166">
        <f>+C19</f>
        <v>11789.261313868614</v>
      </c>
      <c r="J29" s="166">
        <f>+D19</f>
        <v>18276</v>
      </c>
      <c r="O29" s="156"/>
      <c r="P29" s="156"/>
      <c r="Q29" s="156"/>
      <c r="R29" s="156"/>
      <c r="S29" s="156"/>
      <c r="T29" s="156"/>
      <c r="U29" s="156"/>
      <c r="V29" s="156"/>
      <c r="W29" s="156"/>
      <c r="X29" s="156"/>
      <c r="Y29" s="156"/>
    </row>
    <row r="30" spans="3:25" ht="15.75" customHeight="1">
      <c r="C30" s="179"/>
      <c r="D30" s="183">
        <f>13371+D29</f>
        <v>26742.078198326508</v>
      </c>
      <c r="O30" s="156"/>
      <c r="P30" s="156"/>
      <c r="Q30" s="156"/>
      <c r="R30" s="156"/>
      <c r="S30" s="156"/>
      <c r="T30" s="156"/>
      <c r="U30" s="156"/>
      <c r="V30" s="156"/>
      <c r="W30" s="156"/>
      <c r="X30" s="156"/>
      <c r="Y30" s="156"/>
    </row>
    <row r="31" spans="3:25" ht="15.75" customHeight="1">
      <c r="C31" s="179"/>
      <c r="D31" s="166">
        <f>D28+C27</f>
        <v>13520.339512195122</v>
      </c>
      <c r="I31" s="167">
        <f>(I29*I26)/I25</f>
        <v>11789.261313868614</v>
      </c>
      <c r="J31" s="153">
        <f>(J29*J26)/J25</f>
        <v>18240.33951219512</v>
      </c>
      <c r="O31" s="156"/>
      <c r="P31" s="156"/>
      <c r="Q31" s="156"/>
      <c r="R31" s="156"/>
      <c r="S31" s="156"/>
      <c r="T31" s="156"/>
      <c r="U31" s="156"/>
      <c r="V31" s="156"/>
      <c r="W31" s="156"/>
      <c r="X31" s="156"/>
      <c r="Y31" s="156"/>
    </row>
    <row r="32" spans="10:25" ht="15.75" customHeight="1">
      <c r="J32" s="153">
        <f>13520-150</f>
        <v>13370</v>
      </c>
      <c r="O32" s="156"/>
      <c r="P32" s="156"/>
      <c r="Q32" s="156"/>
      <c r="R32" s="156"/>
      <c r="S32" s="156"/>
      <c r="T32" s="156"/>
      <c r="U32" s="156"/>
      <c r="V32" s="156"/>
      <c r="W32" s="156"/>
      <c r="X32" s="156"/>
      <c r="Y32" s="156"/>
    </row>
    <row r="33" spans="1:25" ht="15.75" customHeight="1">
      <c r="A33" s="153" t="s">
        <v>337</v>
      </c>
      <c r="O33" s="156"/>
      <c r="P33" s="156"/>
      <c r="Q33" s="156"/>
      <c r="R33" s="156"/>
      <c r="S33" s="156"/>
      <c r="T33" s="156"/>
      <c r="U33" s="156"/>
      <c r="V33" s="156"/>
      <c r="W33" s="156"/>
      <c r="X33" s="156"/>
      <c r="Y33" s="156"/>
    </row>
    <row r="34" spans="1:25" ht="15.75" customHeight="1">
      <c r="A34" s="153" t="s">
        <v>338</v>
      </c>
      <c r="O34" s="156"/>
      <c r="P34" s="156"/>
      <c r="Q34" s="156"/>
      <c r="R34" s="156"/>
      <c r="S34" s="156"/>
      <c r="T34" s="156"/>
      <c r="U34" s="156"/>
      <c r="V34" s="156"/>
      <c r="W34" s="156"/>
      <c r="X34" s="156"/>
      <c r="Y34" s="156"/>
    </row>
    <row r="35" spans="1:25" ht="15.75" customHeight="1">
      <c r="A35" s="153" t="s">
        <v>339</v>
      </c>
      <c r="C35" s="180" t="s">
        <v>340</v>
      </c>
      <c r="O35" s="156"/>
      <c r="P35" s="156"/>
      <c r="Q35" s="156"/>
      <c r="R35" s="156"/>
      <c r="S35" s="156"/>
      <c r="T35" s="156"/>
      <c r="U35" s="156"/>
      <c r="V35" s="156"/>
      <c r="W35" s="156"/>
      <c r="X35" s="156"/>
      <c r="Y35" s="156"/>
    </row>
    <row r="36" spans="15:25" ht="15.75" customHeight="1">
      <c r="O36" s="156"/>
      <c r="P36" s="156"/>
      <c r="Q36" s="156"/>
      <c r="R36" s="156"/>
      <c r="S36" s="156"/>
      <c r="T36" s="156"/>
      <c r="U36" s="156"/>
      <c r="V36" s="156"/>
      <c r="W36" s="156"/>
      <c r="X36" s="156"/>
      <c r="Y36" s="156"/>
    </row>
    <row r="37" spans="15:25" ht="15.75" customHeight="1">
      <c r="O37" s="156"/>
      <c r="P37" s="156"/>
      <c r="Q37" s="156"/>
      <c r="R37" s="156"/>
      <c r="S37" s="156"/>
      <c r="T37" s="156"/>
      <c r="U37" s="156"/>
      <c r="V37" s="156"/>
      <c r="W37" s="156"/>
      <c r="X37" s="156"/>
      <c r="Y37" s="156"/>
    </row>
    <row r="38" spans="15:25" ht="15.75" customHeight="1">
      <c r="O38" s="156"/>
      <c r="P38" s="156"/>
      <c r="Q38" s="156"/>
      <c r="R38" s="156"/>
      <c r="S38" s="156"/>
      <c r="T38" s="156"/>
      <c r="U38" s="156"/>
      <c r="V38" s="156"/>
      <c r="W38" s="156"/>
      <c r="X38" s="156"/>
      <c r="Y38" s="156"/>
    </row>
    <row r="39" spans="15:25" ht="15.75" customHeight="1">
      <c r="O39" s="156"/>
      <c r="P39" s="156"/>
      <c r="Q39" s="156"/>
      <c r="R39" s="156"/>
      <c r="S39" s="156"/>
      <c r="T39" s="156"/>
      <c r="U39" s="156"/>
      <c r="V39" s="156"/>
      <c r="W39" s="156"/>
      <c r="X39" s="156"/>
      <c r="Y39" s="156"/>
    </row>
    <row r="40" spans="15:25" ht="15.75" customHeight="1">
      <c r="O40" s="156"/>
      <c r="P40" s="156"/>
      <c r="Q40" s="156"/>
      <c r="R40" s="156"/>
      <c r="S40" s="156"/>
      <c r="T40" s="156"/>
      <c r="U40" s="156"/>
      <c r="V40" s="156"/>
      <c r="W40" s="156"/>
      <c r="X40" s="156"/>
      <c r="Y40" s="156"/>
    </row>
    <row r="41" spans="15:25" ht="15.75" customHeight="1">
      <c r="O41" s="156"/>
      <c r="P41" s="156"/>
      <c r="Q41" s="156"/>
      <c r="R41" s="156"/>
      <c r="S41" s="156"/>
      <c r="T41" s="156"/>
      <c r="U41" s="156"/>
      <c r="V41" s="156"/>
      <c r="W41" s="156"/>
      <c r="X41" s="156"/>
      <c r="Y41" s="156"/>
    </row>
    <row r="42" spans="15:25" ht="15.75" customHeight="1">
      <c r="O42" s="156"/>
      <c r="P42" s="156"/>
      <c r="Q42" s="156"/>
      <c r="R42" s="156"/>
      <c r="S42" s="156"/>
      <c r="T42" s="156"/>
      <c r="U42" s="156"/>
      <c r="V42" s="156"/>
      <c r="W42" s="156"/>
      <c r="X42" s="156"/>
      <c r="Y42" s="156"/>
    </row>
    <row r="43" spans="15:25" ht="15.75" customHeight="1">
      <c r="O43" s="156"/>
      <c r="P43" s="156"/>
      <c r="Q43" s="156"/>
      <c r="R43" s="156"/>
      <c r="S43" s="156"/>
      <c r="T43" s="156"/>
      <c r="U43" s="156"/>
      <c r="V43" s="156"/>
      <c r="W43" s="156"/>
      <c r="X43" s="156"/>
      <c r="Y43" s="156"/>
    </row>
    <row r="44" spans="15:25" ht="15.75" customHeight="1">
      <c r="O44" s="156"/>
      <c r="P44" s="156"/>
      <c r="Q44" s="156"/>
      <c r="R44" s="156"/>
      <c r="S44" s="156"/>
      <c r="T44" s="156"/>
      <c r="U44" s="156"/>
      <c r="V44" s="156"/>
      <c r="W44" s="156"/>
      <c r="X44" s="156"/>
      <c r="Y44" s="156"/>
    </row>
    <row r="45" spans="15:25" ht="15.75" customHeight="1">
      <c r="O45" s="156"/>
      <c r="P45" s="156"/>
      <c r="Q45" s="156"/>
      <c r="R45" s="156"/>
      <c r="S45" s="156"/>
      <c r="T45" s="156"/>
      <c r="U45" s="156"/>
      <c r="V45" s="156"/>
      <c r="W45" s="156"/>
      <c r="X45" s="156"/>
      <c r="Y45" s="156"/>
    </row>
    <row r="46" spans="15:25" ht="15.75" customHeight="1">
      <c r="O46" s="156"/>
      <c r="P46" s="156"/>
      <c r="Q46" s="156"/>
      <c r="R46" s="156"/>
      <c r="S46" s="156"/>
      <c r="T46" s="156"/>
      <c r="U46" s="156"/>
      <c r="V46" s="156"/>
      <c r="W46" s="156"/>
      <c r="X46" s="156"/>
      <c r="Y46" s="156"/>
    </row>
    <row r="47" spans="15:25" ht="15.75" customHeight="1">
      <c r="O47" s="156"/>
      <c r="P47" s="156"/>
      <c r="Q47" s="156"/>
      <c r="R47" s="156"/>
      <c r="S47" s="156"/>
      <c r="T47" s="156"/>
      <c r="U47" s="156"/>
      <c r="V47" s="156"/>
      <c r="W47" s="156"/>
      <c r="X47" s="156"/>
      <c r="Y47" s="156"/>
    </row>
    <row r="48" spans="15:25" ht="15.75" customHeight="1">
      <c r="O48" s="156"/>
      <c r="P48" s="156"/>
      <c r="Q48" s="156"/>
      <c r="R48" s="156"/>
      <c r="S48" s="156"/>
      <c r="T48" s="156"/>
      <c r="U48" s="156"/>
      <c r="V48" s="156"/>
      <c r="W48" s="156"/>
      <c r="X48" s="156"/>
      <c r="Y48" s="156"/>
    </row>
    <row r="49" spans="15:25" ht="15.75" customHeight="1">
      <c r="O49" s="156"/>
      <c r="P49" s="156"/>
      <c r="Q49" s="156"/>
      <c r="R49" s="156"/>
      <c r="S49" s="156"/>
      <c r="T49" s="156"/>
      <c r="U49" s="156"/>
      <c r="V49" s="156"/>
      <c r="W49" s="156"/>
      <c r="X49" s="156"/>
      <c r="Y49" s="156"/>
    </row>
    <row r="50" spans="15:25" ht="15.75" customHeight="1">
      <c r="O50" s="156"/>
      <c r="P50" s="156"/>
      <c r="Q50" s="156"/>
      <c r="R50" s="156"/>
      <c r="S50" s="156"/>
      <c r="T50" s="156"/>
      <c r="U50" s="156"/>
      <c r="V50" s="156"/>
      <c r="W50" s="156"/>
      <c r="X50" s="156"/>
      <c r="Y50" s="156"/>
    </row>
    <row r="51" spans="15:25" ht="15.75" customHeight="1">
      <c r="O51" s="156"/>
      <c r="P51" s="156"/>
      <c r="Q51" s="156"/>
      <c r="R51" s="156"/>
      <c r="S51" s="156"/>
      <c r="T51" s="156"/>
      <c r="U51" s="156"/>
      <c r="V51" s="156"/>
      <c r="W51" s="156"/>
      <c r="X51" s="156"/>
      <c r="Y51" s="156"/>
    </row>
    <row r="52" spans="15:25" ht="15.75" customHeight="1">
      <c r="O52" s="156"/>
      <c r="P52" s="156"/>
      <c r="Q52" s="156"/>
      <c r="R52" s="156"/>
      <c r="S52" s="156"/>
      <c r="T52" s="156"/>
      <c r="U52" s="156"/>
      <c r="V52" s="156"/>
      <c r="W52" s="156"/>
      <c r="X52" s="156"/>
      <c r="Y52" s="156"/>
    </row>
    <row r="53" spans="15:25" ht="15.75" customHeight="1">
      <c r="O53" s="156"/>
      <c r="P53" s="156"/>
      <c r="Q53" s="156"/>
      <c r="R53" s="156"/>
      <c r="S53" s="156"/>
      <c r="T53" s="156"/>
      <c r="U53" s="156"/>
      <c r="V53" s="156"/>
      <c r="W53" s="156"/>
      <c r="X53" s="156"/>
      <c r="Y53" s="156"/>
    </row>
    <row r="54" spans="15:25" ht="15.75" customHeight="1">
      <c r="O54" s="156"/>
      <c r="P54" s="156"/>
      <c r="Q54" s="156"/>
      <c r="R54" s="156"/>
      <c r="S54" s="156"/>
      <c r="T54" s="156"/>
      <c r="U54" s="156"/>
      <c r="V54" s="156"/>
      <c r="W54" s="156"/>
      <c r="X54" s="156"/>
      <c r="Y54" s="156"/>
    </row>
    <row r="55" spans="15:25" ht="15.75" customHeight="1">
      <c r="O55" s="156"/>
      <c r="P55" s="156"/>
      <c r="Q55" s="156"/>
      <c r="R55" s="156"/>
      <c r="S55" s="156"/>
      <c r="T55" s="156"/>
      <c r="U55" s="156"/>
      <c r="V55" s="156"/>
      <c r="W55" s="156"/>
      <c r="X55" s="156"/>
      <c r="Y55" s="156"/>
    </row>
    <row r="56" spans="15:25" ht="15.75" customHeight="1">
      <c r="O56" s="156"/>
      <c r="P56" s="156"/>
      <c r="Q56" s="156"/>
      <c r="R56" s="156"/>
      <c r="S56" s="156"/>
      <c r="T56" s="156"/>
      <c r="U56" s="156"/>
      <c r="V56" s="156"/>
      <c r="W56" s="156"/>
      <c r="X56" s="156"/>
      <c r="Y56" s="156"/>
    </row>
    <row r="57" spans="15:25" ht="15.75" customHeight="1">
      <c r="O57" s="156"/>
      <c r="P57" s="156"/>
      <c r="Q57" s="156"/>
      <c r="R57" s="156"/>
      <c r="S57" s="156"/>
      <c r="T57" s="156"/>
      <c r="U57" s="156"/>
      <c r="V57" s="156"/>
      <c r="W57" s="156"/>
      <c r="X57" s="156"/>
      <c r="Y57" s="156"/>
    </row>
    <row r="58" spans="15:25" ht="15.75" customHeight="1">
      <c r="O58" s="156"/>
      <c r="P58" s="156"/>
      <c r="Q58" s="156"/>
      <c r="R58" s="156"/>
      <c r="S58" s="156"/>
      <c r="T58" s="156"/>
      <c r="U58" s="156"/>
      <c r="V58" s="156"/>
      <c r="W58" s="156"/>
      <c r="X58" s="156"/>
      <c r="Y58" s="156"/>
    </row>
    <row r="59" spans="15:25" ht="15.75" customHeight="1">
      <c r="O59" s="156"/>
      <c r="P59" s="156"/>
      <c r="Q59" s="156"/>
      <c r="R59" s="156"/>
      <c r="S59" s="156"/>
      <c r="T59" s="156"/>
      <c r="U59" s="156"/>
      <c r="V59" s="156"/>
      <c r="W59" s="156"/>
      <c r="X59" s="156"/>
      <c r="Y59" s="156"/>
    </row>
    <row r="60" spans="15:25" ht="15.75" customHeight="1">
      <c r="O60" s="156"/>
      <c r="P60" s="156"/>
      <c r="Q60" s="156"/>
      <c r="R60" s="156"/>
      <c r="S60" s="156"/>
      <c r="T60" s="156"/>
      <c r="U60" s="156"/>
      <c r="V60" s="156"/>
      <c r="W60" s="156"/>
      <c r="X60" s="156"/>
      <c r="Y60" s="156"/>
    </row>
    <row r="61" spans="15:25" ht="15.75" customHeight="1">
      <c r="O61" s="156"/>
      <c r="P61" s="156"/>
      <c r="Q61" s="156"/>
      <c r="R61" s="156"/>
      <c r="S61" s="156"/>
      <c r="T61" s="156"/>
      <c r="U61" s="156"/>
      <c r="V61" s="156"/>
      <c r="W61" s="156"/>
      <c r="X61" s="156"/>
      <c r="Y61" s="156"/>
    </row>
    <row r="62" spans="15:25" ht="15.75" customHeight="1">
      <c r="O62" s="156"/>
      <c r="P62" s="156"/>
      <c r="Q62" s="156"/>
      <c r="R62" s="156"/>
      <c r="S62" s="156"/>
      <c r="T62" s="156"/>
      <c r="U62" s="156"/>
      <c r="V62" s="156"/>
      <c r="W62" s="156"/>
      <c r="X62" s="156"/>
      <c r="Y62" s="156"/>
    </row>
    <row r="63" spans="15:25" ht="15.75" customHeight="1">
      <c r="O63" s="156"/>
      <c r="P63" s="156"/>
      <c r="Q63" s="156"/>
      <c r="R63" s="156"/>
      <c r="S63" s="156"/>
      <c r="T63" s="156"/>
      <c r="U63" s="156"/>
      <c r="V63" s="156"/>
      <c r="W63" s="156"/>
      <c r="X63" s="156"/>
      <c r="Y63" s="156"/>
    </row>
    <row r="64" spans="15:25" ht="15.75" customHeight="1">
      <c r="O64" s="156"/>
      <c r="P64" s="156"/>
      <c r="Q64" s="156"/>
      <c r="R64" s="156"/>
      <c r="S64" s="156"/>
      <c r="T64" s="156"/>
      <c r="U64" s="156"/>
      <c r="V64" s="156"/>
      <c r="W64" s="156"/>
      <c r="X64" s="156"/>
      <c r="Y64" s="156"/>
    </row>
    <row r="65" spans="15:25" ht="15.75" customHeight="1">
      <c r="O65" s="156"/>
      <c r="P65" s="156"/>
      <c r="Q65" s="156"/>
      <c r="R65" s="156"/>
      <c r="S65" s="156"/>
      <c r="T65" s="156"/>
      <c r="U65" s="156"/>
      <c r="V65" s="156"/>
      <c r="W65" s="156"/>
      <c r="X65" s="156"/>
      <c r="Y65" s="156"/>
    </row>
    <row r="66" spans="15:25" ht="15.75" customHeight="1">
      <c r="O66" s="156"/>
      <c r="P66" s="156"/>
      <c r="Q66" s="156"/>
      <c r="R66" s="156"/>
      <c r="S66" s="156"/>
      <c r="T66" s="156"/>
      <c r="U66" s="156"/>
      <c r="V66" s="156"/>
      <c r="W66" s="156"/>
      <c r="X66" s="156"/>
      <c r="Y66" s="156"/>
    </row>
    <row r="67" spans="15:25" ht="15.75" customHeight="1">
      <c r="O67" s="156"/>
      <c r="P67" s="156"/>
      <c r="Q67" s="156"/>
      <c r="R67" s="156"/>
      <c r="S67" s="156"/>
      <c r="T67" s="156"/>
      <c r="U67" s="156"/>
      <c r="V67" s="156"/>
      <c r="W67" s="156"/>
      <c r="X67" s="156"/>
      <c r="Y67" s="156"/>
    </row>
    <row r="68" spans="15:25" ht="15.75" customHeight="1">
      <c r="O68" s="156"/>
      <c r="P68" s="156"/>
      <c r="Q68" s="156"/>
      <c r="R68" s="156"/>
      <c r="S68" s="156"/>
      <c r="T68" s="156"/>
      <c r="U68" s="156"/>
      <c r="V68" s="156"/>
      <c r="W68" s="156"/>
      <c r="X68" s="156"/>
      <c r="Y68" s="156"/>
    </row>
    <row r="69" spans="15:25" ht="15.75" customHeight="1">
      <c r="O69" s="156"/>
      <c r="P69" s="156"/>
      <c r="Q69" s="156"/>
      <c r="R69" s="156"/>
      <c r="S69" s="156"/>
      <c r="T69" s="156"/>
      <c r="U69" s="156"/>
      <c r="V69" s="156"/>
      <c r="W69" s="156"/>
      <c r="X69" s="156"/>
      <c r="Y69" s="156"/>
    </row>
    <row r="70" spans="15:25" ht="15.75" customHeight="1">
      <c r="O70" s="156"/>
      <c r="P70" s="156"/>
      <c r="Q70" s="156"/>
      <c r="R70" s="156"/>
      <c r="S70" s="156"/>
      <c r="T70" s="156"/>
      <c r="U70" s="156"/>
      <c r="V70" s="156"/>
      <c r="W70" s="156"/>
      <c r="X70" s="156"/>
      <c r="Y70" s="156"/>
    </row>
    <row r="71" spans="15:25" ht="15.75" customHeight="1">
      <c r="O71" s="156"/>
      <c r="P71" s="156"/>
      <c r="Q71" s="156"/>
      <c r="R71" s="156"/>
      <c r="S71" s="156"/>
      <c r="T71" s="156"/>
      <c r="U71" s="156"/>
      <c r="V71" s="156"/>
      <c r="W71" s="156"/>
      <c r="X71" s="156"/>
      <c r="Y71" s="156"/>
    </row>
    <row r="72" spans="15:25" ht="15.75" customHeight="1">
      <c r="O72" s="156"/>
      <c r="P72" s="156"/>
      <c r="Q72" s="156"/>
      <c r="R72" s="156"/>
      <c r="S72" s="156"/>
      <c r="T72" s="156"/>
      <c r="U72" s="156"/>
      <c r="V72" s="156"/>
      <c r="W72" s="156"/>
      <c r="X72" s="156"/>
      <c r="Y72" s="156"/>
    </row>
    <row r="73" spans="15:25" ht="15.75" customHeight="1">
      <c r="O73" s="156"/>
      <c r="P73" s="156"/>
      <c r="Q73" s="156"/>
      <c r="R73" s="156"/>
      <c r="S73" s="156"/>
      <c r="T73" s="156"/>
      <c r="U73" s="156"/>
      <c r="V73" s="156"/>
      <c r="W73" s="156"/>
      <c r="X73" s="156"/>
      <c r="Y73" s="156"/>
    </row>
    <row r="74" spans="15:25" ht="15.75" customHeight="1">
      <c r="O74" s="156"/>
      <c r="P74" s="156"/>
      <c r="Q74" s="156"/>
      <c r="R74" s="156"/>
      <c r="S74" s="156"/>
      <c r="T74" s="156"/>
      <c r="U74" s="156"/>
      <c r="V74" s="156"/>
      <c r="W74" s="156"/>
      <c r="X74" s="156"/>
      <c r="Y74" s="156"/>
    </row>
    <row r="75" spans="15:25" ht="15.75" customHeight="1">
      <c r="O75" s="156"/>
      <c r="P75" s="156"/>
      <c r="Q75" s="156"/>
      <c r="R75" s="156"/>
      <c r="S75" s="156"/>
      <c r="T75" s="156"/>
      <c r="U75" s="156"/>
      <c r="V75" s="156"/>
      <c r="W75" s="156"/>
      <c r="X75" s="156"/>
      <c r="Y75" s="156"/>
    </row>
    <row r="76" spans="15:25" ht="15.75" customHeight="1">
      <c r="O76" s="156"/>
      <c r="P76" s="156"/>
      <c r="Q76" s="156"/>
      <c r="R76" s="156"/>
      <c r="S76" s="156"/>
      <c r="T76" s="156"/>
      <c r="U76" s="156"/>
      <c r="V76" s="156"/>
      <c r="W76" s="156"/>
      <c r="X76" s="156"/>
      <c r="Y76" s="156"/>
    </row>
    <row r="77" spans="15:25" ht="15.75" customHeight="1">
      <c r="O77" s="156"/>
      <c r="P77" s="156"/>
      <c r="Q77" s="156"/>
      <c r="R77" s="156"/>
      <c r="S77" s="156"/>
      <c r="T77" s="156"/>
      <c r="U77" s="156"/>
      <c r="V77" s="156"/>
      <c r="W77" s="156"/>
      <c r="X77" s="156"/>
      <c r="Y77" s="156"/>
    </row>
    <row r="78" spans="15:25" ht="15.75" customHeight="1">
      <c r="O78" s="156"/>
      <c r="P78" s="156"/>
      <c r="Q78" s="156"/>
      <c r="R78" s="156"/>
      <c r="S78" s="156"/>
      <c r="T78" s="156"/>
      <c r="U78" s="156"/>
      <c r="V78" s="156"/>
      <c r="W78" s="156"/>
      <c r="X78" s="156"/>
      <c r="Y78" s="156"/>
    </row>
    <row r="79" spans="15:25" ht="15.75" customHeight="1">
      <c r="O79" s="156"/>
      <c r="P79" s="156"/>
      <c r="Q79" s="156"/>
      <c r="R79" s="156"/>
      <c r="S79" s="156"/>
      <c r="T79" s="156"/>
      <c r="U79" s="156"/>
      <c r="V79" s="156"/>
      <c r="W79" s="156"/>
      <c r="X79" s="156"/>
      <c r="Y79" s="156"/>
    </row>
    <row r="80" spans="15:25" ht="15.75" customHeight="1">
      <c r="O80" s="156"/>
      <c r="P80" s="156"/>
      <c r="Q80" s="156"/>
      <c r="R80" s="156"/>
      <c r="S80" s="156"/>
      <c r="T80" s="156"/>
      <c r="U80" s="156"/>
      <c r="V80" s="156"/>
      <c r="W80" s="156"/>
      <c r="X80" s="156"/>
      <c r="Y80" s="156"/>
    </row>
    <row r="81" spans="15:25" ht="15.75" customHeight="1">
      <c r="O81" s="156"/>
      <c r="P81" s="156"/>
      <c r="Q81" s="156"/>
      <c r="R81" s="156"/>
      <c r="S81" s="156"/>
      <c r="T81" s="156"/>
      <c r="U81" s="156"/>
      <c r="V81" s="156"/>
      <c r="W81" s="156"/>
      <c r="X81" s="156"/>
      <c r="Y81" s="156"/>
    </row>
    <row r="82" spans="15:25" ht="15.75" customHeight="1">
      <c r="O82" s="156"/>
      <c r="P82" s="156"/>
      <c r="Q82" s="156"/>
      <c r="R82" s="156"/>
      <c r="S82" s="156"/>
      <c r="T82" s="156"/>
      <c r="U82" s="156"/>
      <c r="V82" s="156"/>
      <c r="W82" s="156"/>
      <c r="X82" s="156"/>
      <c r="Y82" s="156"/>
    </row>
    <row r="83" spans="15:25" ht="15.75" customHeight="1">
      <c r="O83" s="156"/>
      <c r="P83" s="156"/>
      <c r="Q83" s="156"/>
      <c r="R83" s="156"/>
      <c r="S83" s="156"/>
      <c r="T83" s="156"/>
      <c r="U83" s="156"/>
      <c r="V83" s="156"/>
      <c r="W83" s="156"/>
      <c r="X83" s="156"/>
      <c r="Y83" s="156"/>
    </row>
    <row r="84" spans="15:25" ht="15.75" customHeight="1">
      <c r="O84" s="156"/>
      <c r="P84" s="156"/>
      <c r="Q84" s="156"/>
      <c r="R84" s="156"/>
      <c r="S84" s="156"/>
      <c r="T84" s="156"/>
      <c r="U84" s="156"/>
      <c r="V84" s="156"/>
      <c r="W84" s="156"/>
      <c r="X84" s="156"/>
      <c r="Y84" s="156"/>
    </row>
    <row r="85" spans="15:25" ht="15.75" customHeight="1">
      <c r="O85" s="156"/>
      <c r="P85" s="156"/>
      <c r="Q85" s="156"/>
      <c r="R85" s="156"/>
      <c r="S85" s="156"/>
      <c r="T85" s="156"/>
      <c r="U85" s="156"/>
      <c r="V85" s="156"/>
      <c r="W85" s="156"/>
      <c r="X85" s="156"/>
      <c r="Y85" s="156"/>
    </row>
    <row r="86" spans="15:25" ht="15.75" customHeight="1">
      <c r="O86" s="156"/>
      <c r="P86" s="156"/>
      <c r="Q86" s="156"/>
      <c r="R86" s="156"/>
      <c r="S86" s="156"/>
      <c r="T86" s="156"/>
      <c r="U86" s="156"/>
      <c r="V86" s="156"/>
      <c r="W86" s="156"/>
      <c r="X86" s="156"/>
      <c r="Y86" s="156"/>
    </row>
    <row r="87" spans="15:25" ht="15.75" customHeight="1">
      <c r="O87" s="156"/>
      <c r="P87" s="156"/>
      <c r="Q87" s="156"/>
      <c r="R87" s="156"/>
      <c r="S87" s="156"/>
      <c r="T87" s="156"/>
      <c r="U87" s="156"/>
      <c r="V87" s="156"/>
      <c r="W87" s="156"/>
      <c r="X87" s="156"/>
      <c r="Y87" s="156"/>
    </row>
    <row r="88" spans="15:25" ht="15.75" customHeight="1">
      <c r="O88" s="156"/>
      <c r="P88" s="156"/>
      <c r="Q88" s="156"/>
      <c r="R88" s="156"/>
      <c r="S88" s="156"/>
      <c r="T88" s="156"/>
      <c r="U88" s="156"/>
      <c r="V88" s="156"/>
      <c r="W88" s="156"/>
      <c r="X88" s="156"/>
      <c r="Y88" s="156"/>
    </row>
    <row r="89" spans="15:25" ht="15.75" customHeight="1">
      <c r="O89" s="156"/>
      <c r="P89" s="156"/>
      <c r="Q89" s="156"/>
      <c r="R89" s="156"/>
      <c r="S89" s="156"/>
      <c r="T89" s="156"/>
      <c r="U89" s="156"/>
      <c r="V89" s="156"/>
      <c r="W89" s="156"/>
      <c r="X89" s="156"/>
      <c r="Y89" s="156"/>
    </row>
    <row r="90" spans="15:25" ht="15.75" customHeight="1">
      <c r="O90" s="156"/>
      <c r="P90" s="156"/>
      <c r="Q90" s="156"/>
      <c r="R90" s="156"/>
      <c r="S90" s="156"/>
      <c r="T90" s="156"/>
      <c r="U90" s="156"/>
      <c r="V90" s="156"/>
      <c r="W90" s="156"/>
      <c r="X90" s="156"/>
      <c r="Y90" s="156"/>
    </row>
    <row r="91" spans="15:25" ht="15.75" customHeight="1">
      <c r="O91" s="156"/>
      <c r="P91" s="156"/>
      <c r="Q91" s="156"/>
      <c r="R91" s="156"/>
      <c r="S91" s="156"/>
      <c r="T91" s="156"/>
      <c r="U91" s="156"/>
      <c r="V91" s="156"/>
      <c r="W91" s="156"/>
      <c r="X91" s="156"/>
      <c r="Y91" s="156"/>
    </row>
    <row r="92" spans="15:25" ht="15.75" customHeight="1">
      <c r="O92" s="156"/>
      <c r="P92" s="156"/>
      <c r="Q92" s="156"/>
      <c r="R92" s="156"/>
      <c r="S92" s="156"/>
      <c r="T92" s="156"/>
      <c r="U92" s="156"/>
      <c r="V92" s="156"/>
      <c r="W92" s="156"/>
      <c r="X92" s="156"/>
      <c r="Y92" s="156"/>
    </row>
    <row r="93" spans="15:25" ht="15.75" customHeight="1">
      <c r="O93" s="156"/>
      <c r="P93" s="156"/>
      <c r="Q93" s="156"/>
      <c r="R93" s="156"/>
      <c r="S93" s="156"/>
      <c r="T93" s="156"/>
      <c r="U93" s="156"/>
      <c r="V93" s="156"/>
      <c r="W93" s="156"/>
      <c r="X93" s="156"/>
      <c r="Y93" s="156"/>
    </row>
    <row r="94" spans="15:25" ht="15.75" customHeight="1">
      <c r="O94" s="156"/>
      <c r="P94" s="156"/>
      <c r="Q94" s="156"/>
      <c r="R94" s="156"/>
      <c r="S94" s="156"/>
      <c r="T94" s="156"/>
      <c r="U94" s="156"/>
      <c r="V94" s="156"/>
      <c r="W94" s="156"/>
      <c r="X94" s="156"/>
      <c r="Y94" s="156"/>
    </row>
    <row r="95" spans="15:25" ht="15.75" customHeight="1">
      <c r="O95" s="156"/>
      <c r="P95" s="156"/>
      <c r="Q95" s="156"/>
      <c r="R95" s="156"/>
      <c r="S95" s="156"/>
      <c r="T95" s="156"/>
      <c r="U95" s="156"/>
      <c r="V95" s="156"/>
      <c r="W95" s="156"/>
      <c r="X95" s="156"/>
      <c r="Y95" s="156"/>
    </row>
    <row r="96" spans="15:25" ht="15.75" customHeight="1">
      <c r="O96" s="156"/>
      <c r="P96" s="156"/>
      <c r="Q96" s="156"/>
      <c r="R96" s="156"/>
      <c r="S96" s="156"/>
      <c r="T96" s="156"/>
      <c r="U96" s="156"/>
      <c r="V96" s="156"/>
      <c r="W96" s="156"/>
      <c r="X96" s="156"/>
      <c r="Y96" s="156"/>
    </row>
    <row r="97" spans="15:25" ht="15.75" customHeight="1">
      <c r="O97" s="156"/>
      <c r="P97" s="156"/>
      <c r="Q97" s="156"/>
      <c r="R97" s="156"/>
      <c r="S97" s="156"/>
      <c r="T97" s="156"/>
      <c r="U97" s="156"/>
      <c r="V97" s="156"/>
      <c r="W97" s="156"/>
      <c r="X97" s="156"/>
      <c r="Y97" s="156"/>
    </row>
    <row r="98" spans="15:25" ht="15.75" customHeight="1">
      <c r="O98" s="156"/>
      <c r="P98" s="156"/>
      <c r="Q98" s="156"/>
      <c r="R98" s="156"/>
      <c r="S98" s="156"/>
      <c r="T98" s="156"/>
      <c r="U98" s="156"/>
      <c r="V98" s="156"/>
      <c r="W98" s="156"/>
      <c r="X98" s="156"/>
      <c r="Y98" s="156"/>
    </row>
    <row r="99" spans="15:25" ht="15.75" customHeight="1">
      <c r="O99" s="156"/>
      <c r="P99" s="156"/>
      <c r="Q99" s="156"/>
      <c r="R99" s="156"/>
      <c r="S99" s="156"/>
      <c r="T99" s="156"/>
      <c r="U99" s="156"/>
      <c r="V99" s="156"/>
      <c r="W99" s="156"/>
      <c r="X99" s="156"/>
      <c r="Y99" s="156"/>
    </row>
    <row r="100" spans="15:25" ht="15.75" customHeight="1">
      <c r="O100" s="156"/>
      <c r="P100" s="156"/>
      <c r="Q100" s="156"/>
      <c r="R100" s="156"/>
      <c r="S100" s="156"/>
      <c r="T100" s="156"/>
      <c r="U100" s="156"/>
      <c r="V100" s="156"/>
      <c r="W100" s="156"/>
      <c r="X100" s="156"/>
      <c r="Y100" s="156"/>
    </row>
    <row r="101" spans="15:25" ht="15.75" customHeight="1">
      <c r="O101" s="156"/>
      <c r="P101" s="156"/>
      <c r="Q101" s="156"/>
      <c r="R101" s="156"/>
      <c r="S101" s="156"/>
      <c r="T101" s="156"/>
      <c r="U101" s="156"/>
      <c r="V101" s="156"/>
      <c r="W101" s="156"/>
      <c r="X101" s="156"/>
      <c r="Y101" s="156"/>
    </row>
    <row r="102" spans="15:25" ht="15.75" customHeight="1">
      <c r="O102" s="156"/>
      <c r="P102" s="156"/>
      <c r="Q102" s="156"/>
      <c r="R102" s="156"/>
      <c r="S102" s="156"/>
      <c r="T102" s="156"/>
      <c r="U102" s="156"/>
      <c r="V102" s="156"/>
      <c r="W102" s="156"/>
      <c r="X102" s="156"/>
      <c r="Y102" s="156"/>
    </row>
    <row r="103" spans="15:25" ht="15.75" customHeight="1">
      <c r="O103" s="156"/>
      <c r="P103" s="156"/>
      <c r="Q103" s="156"/>
      <c r="R103" s="156"/>
      <c r="S103" s="156"/>
      <c r="T103" s="156"/>
      <c r="U103" s="156"/>
      <c r="V103" s="156"/>
      <c r="W103" s="156"/>
      <c r="X103" s="156"/>
      <c r="Y103" s="156"/>
    </row>
    <row r="104" spans="15:25" ht="15.75" customHeight="1">
      <c r="O104" s="156"/>
      <c r="P104" s="156"/>
      <c r="Q104" s="156"/>
      <c r="R104" s="156"/>
      <c r="S104" s="156"/>
      <c r="T104" s="156"/>
      <c r="U104" s="156"/>
      <c r="V104" s="156"/>
      <c r="W104" s="156"/>
      <c r="X104" s="156"/>
      <c r="Y104" s="156"/>
    </row>
    <row r="105" spans="15:25" ht="15.75" customHeight="1">
      <c r="O105" s="156"/>
      <c r="P105" s="156"/>
      <c r="Q105" s="156"/>
      <c r="R105" s="156"/>
      <c r="S105" s="156"/>
      <c r="T105" s="156"/>
      <c r="U105" s="156"/>
      <c r="V105" s="156"/>
      <c r="W105" s="156"/>
      <c r="X105" s="156"/>
      <c r="Y105" s="156"/>
    </row>
    <row r="106" spans="15:25" ht="15.75" customHeight="1">
      <c r="O106" s="156"/>
      <c r="P106" s="156"/>
      <c r="Q106" s="156"/>
      <c r="R106" s="156"/>
      <c r="S106" s="156"/>
      <c r="T106" s="156"/>
      <c r="U106" s="156"/>
      <c r="V106" s="156"/>
      <c r="W106" s="156"/>
      <c r="X106" s="156"/>
      <c r="Y106" s="156"/>
    </row>
    <row r="107" spans="15:25" ht="15.75" customHeight="1">
      <c r="O107" s="156"/>
      <c r="P107" s="156"/>
      <c r="Q107" s="156"/>
      <c r="R107" s="156"/>
      <c r="S107" s="156"/>
      <c r="T107" s="156"/>
      <c r="U107" s="156"/>
      <c r="V107" s="156"/>
      <c r="W107" s="156"/>
      <c r="X107" s="156"/>
      <c r="Y107" s="156"/>
    </row>
    <row r="108" spans="15:25" ht="15.75" customHeight="1">
      <c r="O108" s="156"/>
      <c r="P108" s="156"/>
      <c r="Q108" s="156"/>
      <c r="R108" s="156"/>
      <c r="S108" s="156"/>
      <c r="T108" s="156"/>
      <c r="U108" s="156"/>
      <c r="V108" s="156"/>
      <c r="W108" s="156"/>
      <c r="X108" s="156"/>
      <c r="Y108" s="156"/>
    </row>
    <row r="109" spans="15:25" ht="15.75" customHeight="1">
      <c r="O109" s="156"/>
      <c r="P109" s="156"/>
      <c r="Q109" s="156"/>
      <c r="R109" s="156"/>
      <c r="S109" s="156"/>
      <c r="T109" s="156"/>
      <c r="U109" s="156"/>
      <c r="V109" s="156"/>
      <c r="W109" s="156"/>
      <c r="X109" s="156"/>
      <c r="Y109" s="156"/>
    </row>
    <row r="110" spans="15:25" ht="15.75" customHeight="1">
      <c r="O110" s="156"/>
      <c r="P110" s="156"/>
      <c r="Q110" s="156"/>
      <c r="R110" s="156"/>
      <c r="S110" s="156"/>
      <c r="T110" s="156"/>
      <c r="U110" s="156"/>
      <c r="V110" s="156"/>
      <c r="W110" s="156"/>
      <c r="X110" s="156"/>
      <c r="Y110" s="156"/>
    </row>
    <row r="111" spans="15:25" ht="15.75" customHeight="1">
      <c r="O111" s="156"/>
      <c r="P111" s="156"/>
      <c r="Q111" s="156"/>
      <c r="R111" s="156"/>
      <c r="S111" s="156"/>
      <c r="T111" s="156"/>
      <c r="U111" s="156"/>
      <c r="V111" s="156"/>
      <c r="W111" s="156"/>
      <c r="X111" s="156"/>
      <c r="Y111" s="156"/>
    </row>
    <row r="112" spans="15:25" ht="15.75" customHeight="1">
      <c r="O112" s="156"/>
      <c r="P112" s="156"/>
      <c r="Q112" s="156"/>
      <c r="R112" s="156"/>
      <c r="S112" s="156"/>
      <c r="T112" s="156"/>
      <c r="U112" s="156"/>
      <c r="V112" s="156"/>
      <c r="W112" s="156"/>
      <c r="X112" s="156"/>
      <c r="Y112" s="156"/>
    </row>
    <row r="113" spans="15:25" ht="15.75" customHeight="1">
      <c r="O113" s="156"/>
      <c r="P113" s="156"/>
      <c r="Q113" s="156"/>
      <c r="R113" s="156"/>
      <c r="S113" s="156"/>
      <c r="T113" s="156"/>
      <c r="U113" s="156"/>
      <c r="V113" s="156"/>
      <c r="W113" s="156"/>
      <c r="X113" s="156"/>
      <c r="Y113" s="156"/>
    </row>
    <row r="114" spans="15:25" ht="15.75" customHeight="1">
      <c r="O114" s="156"/>
      <c r="P114" s="156"/>
      <c r="Q114" s="156"/>
      <c r="R114" s="156"/>
      <c r="S114" s="156"/>
      <c r="T114" s="156"/>
      <c r="U114" s="156"/>
      <c r="V114" s="156"/>
      <c r="W114" s="156"/>
      <c r="X114" s="156"/>
      <c r="Y114" s="156"/>
    </row>
    <row r="115" spans="15:25" ht="15.75" customHeight="1">
      <c r="O115" s="156"/>
      <c r="P115" s="156"/>
      <c r="Q115" s="156"/>
      <c r="R115" s="156"/>
      <c r="S115" s="156"/>
      <c r="T115" s="156"/>
      <c r="U115" s="156"/>
      <c r="V115" s="156"/>
      <c r="W115" s="156"/>
      <c r="X115" s="156"/>
      <c r="Y115" s="156"/>
    </row>
    <row r="116" spans="15:25" ht="15.75" customHeight="1">
      <c r="O116" s="156"/>
      <c r="P116" s="156"/>
      <c r="Q116" s="156"/>
      <c r="R116" s="156"/>
      <c r="S116" s="156"/>
      <c r="T116" s="156"/>
      <c r="U116" s="156"/>
      <c r="V116" s="156"/>
      <c r="W116" s="156"/>
      <c r="X116" s="156"/>
      <c r="Y116" s="156"/>
    </row>
    <row r="117" spans="15:25" ht="15.75" customHeight="1">
      <c r="O117" s="156"/>
      <c r="P117" s="156"/>
      <c r="Q117" s="156"/>
      <c r="R117" s="156"/>
      <c r="S117" s="156"/>
      <c r="T117" s="156"/>
      <c r="U117" s="156"/>
      <c r="V117" s="156"/>
      <c r="W117" s="156"/>
      <c r="X117" s="156"/>
      <c r="Y117" s="156"/>
    </row>
    <row r="118" spans="15:25" ht="15.75" customHeight="1">
      <c r="O118" s="156"/>
      <c r="P118" s="156"/>
      <c r="Q118" s="156"/>
      <c r="R118" s="156"/>
      <c r="S118" s="156"/>
      <c r="T118" s="156"/>
      <c r="U118" s="156"/>
      <c r="V118" s="156"/>
      <c r="W118" s="156"/>
      <c r="X118" s="156"/>
      <c r="Y118" s="156"/>
    </row>
    <row r="119" spans="15:25" ht="15.75" customHeight="1">
      <c r="O119" s="156"/>
      <c r="P119" s="156"/>
      <c r="Q119" s="156"/>
      <c r="R119" s="156"/>
      <c r="S119" s="156"/>
      <c r="T119" s="156"/>
      <c r="U119" s="156"/>
      <c r="V119" s="156"/>
      <c r="W119" s="156"/>
      <c r="X119" s="156"/>
      <c r="Y119" s="156"/>
    </row>
    <row r="120" spans="15:25" ht="15.75" customHeight="1">
      <c r="O120" s="156"/>
      <c r="P120" s="156"/>
      <c r="Q120" s="156"/>
      <c r="R120" s="156"/>
      <c r="S120" s="156"/>
      <c r="T120" s="156"/>
      <c r="U120" s="156"/>
      <c r="V120" s="156"/>
      <c r="W120" s="156"/>
      <c r="X120" s="156"/>
      <c r="Y120" s="156"/>
    </row>
    <row r="121" spans="15:25" ht="15.75" customHeight="1">
      <c r="O121" s="156"/>
      <c r="P121" s="156"/>
      <c r="Q121" s="156"/>
      <c r="R121" s="156"/>
      <c r="S121" s="156"/>
      <c r="T121" s="156"/>
      <c r="U121" s="156"/>
      <c r="V121" s="156"/>
      <c r="W121" s="156"/>
      <c r="X121" s="156"/>
      <c r="Y121" s="156"/>
    </row>
    <row r="122" spans="15:25" ht="15.75" customHeight="1">
      <c r="O122" s="156"/>
      <c r="P122" s="156"/>
      <c r="Q122" s="156"/>
      <c r="R122" s="156"/>
      <c r="S122" s="156"/>
      <c r="T122" s="156"/>
      <c r="U122" s="156"/>
      <c r="V122" s="156"/>
      <c r="W122" s="156"/>
      <c r="X122" s="156"/>
      <c r="Y122" s="156"/>
    </row>
    <row r="123" spans="15:25" ht="15.75" customHeight="1">
      <c r="O123" s="156"/>
      <c r="P123" s="156"/>
      <c r="Q123" s="156"/>
      <c r="R123" s="156"/>
      <c r="S123" s="156"/>
      <c r="T123" s="156"/>
      <c r="U123" s="156"/>
      <c r="V123" s="156"/>
      <c r="W123" s="156"/>
      <c r="X123" s="156"/>
      <c r="Y123" s="156"/>
    </row>
    <row r="124" spans="15:25" ht="15.75" customHeight="1">
      <c r="O124" s="156"/>
      <c r="P124" s="156"/>
      <c r="Q124" s="156"/>
      <c r="R124" s="156"/>
      <c r="S124" s="156"/>
      <c r="T124" s="156"/>
      <c r="U124" s="156"/>
      <c r="V124" s="156"/>
      <c r="W124" s="156"/>
      <c r="X124" s="156"/>
      <c r="Y124" s="156"/>
    </row>
    <row r="125" spans="15:25" ht="15.75" customHeight="1">
      <c r="O125" s="156"/>
      <c r="P125" s="156"/>
      <c r="Q125" s="156"/>
      <c r="R125" s="156"/>
      <c r="S125" s="156"/>
      <c r="T125" s="156"/>
      <c r="U125" s="156"/>
      <c r="V125" s="156"/>
      <c r="W125" s="156"/>
      <c r="X125" s="156"/>
      <c r="Y125" s="156"/>
    </row>
    <row r="126" spans="15:25" ht="15.75" customHeight="1">
      <c r="O126" s="156"/>
      <c r="P126" s="156"/>
      <c r="Q126" s="156"/>
      <c r="R126" s="156"/>
      <c r="S126" s="156"/>
      <c r="T126" s="156"/>
      <c r="U126" s="156"/>
      <c r="V126" s="156"/>
      <c r="W126" s="156"/>
      <c r="X126" s="156"/>
      <c r="Y126" s="156"/>
    </row>
    <row r="127" spans="15:25" ht="15.75" customHeight="1">
      <c r="O127" s="156"/>
      <c r="P127" s="156"/>
      <c r="Q127" s="156"/>
      <c r="R127" s="156"/>
      <c r="S127" s="156"/>
      <c r="T127" s="156"/>
      <c r="U127" s="156"/>
      <c r="V127" s="156"/>
      <c r="W127" s="156"/>
      <c r="X127" s="156"/>
      <c r="Y127" s="156"/>
    </row>
    <row r="128" spans="15:25" ht="15.75" customHeight="1">
      <c r="O128" s="156"/>
      <c r="P128" s="156"/>
      <c r="Q128" s="156"/>
      <c r="R128" s="156"/>
      <c r="S128" s="156"/>
      <c r="T128" s="156"/>
      <c r="U128" s="156"/>
      <c r="V128" s="156"/>
      <c r="W128" s="156"/>
      <c r="X128" s="156"/>
      <c r="Y128" s="156"/>
    </row>
    <row r="129" spans="15:25" ht="15.75" customHeight="1">
      <c r="O129" s="156"/>
      <c r="P129" s="156"/>
      <c r="Q129" s="156"/>
      <c r="R129" s="156"/>
      <c r="S129" s="156"/>
      <c r="T129" s="156"/>
      <c r="U129" s="156"/>
      <c r="V129" s="156"/>
      <c r="W129" s="156"/>
      <c r="X129" s="156"/>
      <c r="Y129" s="156"/>
    </row>
    <row r="130" spans="15:25" ht="15.75" customHeight="1">
      <c r="O130" s="156"/>
      <c r="P130" s="156"/>
      <c r="Q130" s="156"/>
      <c r="R130" s="156"/>
      <c r="S130" s="156"/>
      <c r="T130" s="156"/>
      <c r="U130" s="156"/>
      <c r="V130" s="156"/>
      <c r="W130" s="156"/>
      <c r="X130" s="156"/>
      <c r="Y130" s="156"/>
    </row>
    <row r="131" spans="15:25" ht="15.75" customHeight="1">
      <c r="O131" s="156"/>
      <c r="P131" s="156"/>
      <c r="Q131" s="156"/>
      <c r="R131" s="156"/>
      <c r="S131" s="156"/>
      <c r="T131" s="156"/>
      <c r="U131" s="156"/>
      <c r="V131" s="156"/>
      <c r="W131" s="156"/>
      <c r="X131" s="156"/>
      <c r="Y131" s="156"/>
    </row>
    <row r="132" spans="15:25" ht="15.75" customHeight="1">
      <c r="O132" s="156"/>
      <c r="P132" s="156"/>
      <c r="Q132" s="156"/>
      <c r="R132" s="156"/>
      <c r="S132" s="156"/>
      <c r="T132" s="156"/>
      <c r="U132" s="156"/>
      <c r="V132" s="156"/>
      <c r="W132" s="156"/>
      <c r="X132" s="156"/>
      <c r="Y132" s="156"/>
    </row>
    <row r="133" spans="15:25" ht="15.75" customHeight="1">
      <c r="O133" s="156"/>
      <c r="P133" s="156"/>
      <c r="Q133" s="156"/>
      <c r="R133" s="156"/>
      <c r="S133" s="156"/>
      <c r="T133" s="156"/>
      <c r="U133" s="156"/>
      <c r="V133" s="156"/>
      <c r="W133" s="156"/>
      <c r="X133" s="156"/>
      <c r="Y133" s="156"/>
    </row>
    <row r="134" spans="15:25" ht="15.75" customHeight="1">
      <c r="O134" s="156"/>
      <c r="P134" s="156"/>
      <c r="Q134" s="156"/>
      <c r="R134" s="156"/>
      <c r="S134" s="156"/>
      <c r="T134" s="156"/>
      <c r="U134" s="156"/>
      <c r="V134" s="156"/>
      <c r="W134" s="156"/>
      <c r="X134" s="156"/>
      <c r="Y134" s="156"/>
    </row>
    <row r="135" spans="15:25" ht="15.75" customHeight="1">
      <c r="O135" s="156"/>
      <c r="P135" s="156"/>
      <c r="Q135" s="156"/>
      <c r="R135" s="156"/>
      <c r="S135" s="156"/>
      <c r="T135" s="156"/>
      <c r="U135" s="156"/>
      <c r="V135" s="156"/>
      <c r="W135" s="156"/>
      <c r="X135" s="156"/>
      <c r="Y135" s="156"/>
    </row>
    <row r="136" spans="15:25" ht="15.75" customHeight="1">
      <c r="O136" s="156"/>
      <c r="P136" s="156"/>
      <c r="Q136" s="156"/>
      <c r="R136" s="156"/>
      <c r="S136" s="156"/>
      <c r="T136" s="156"/>
      <c r="U136" s="156"/>
      <c r="V136" s="156"/>
      <c r="W136" s="156"/>
      <c r="X136" s="156"/>
      <c r="Y136" s="156"/>
    </row>
    <row r="137" spans="15:25" ht="15.75" customHeight="1">
      <c r="O137" s="156"/>
      <c r="P137" s="156"/>
      <c r="Q137" s="156"/>
      <c r="R137" s="156"/>
      <c r="S137" s="156"/>
      <c r="T137" s="156"/>
      <c r="U137" s="156"/>
      <c r="V137" s="156"/>
      <c r="W137" s="156"/>
      <c r="X137" s="156"/>
      <c r="Y137" s="156"/>
    </row>
    <row r="138" spans="15:25" ht="15.75" customHeight="1">
      <c r="O138" s="156"/>
      <c r="P138" s="156"/>
      <c r="Q138" s="156"/>
      <c r="R138" s="156"/>
      <c r="S138" s="156"/>
      <c r="T138" s="156"/>
      <c r="U138" s="156"/>
      <c r="V138" s="156"/>
      <c r="W138" s="156"/>
      <c r="X138" s="156"/>
      <c r="Y138" s="156"/>
    </row>
    <row r="139" spans="15:25" ht="15.75" customHeight="1">
      <c r="O139" s="156"/>
      <c r="P139" s="156"/>
      <c r="Q139" s="156"/>
      <c r="R139" s="156"/>
      <c r="S139" s="156"/>
      <c r="T139" s="156"/>
      <c r="U139" s="156"/>
      <c r="V139" s="156"/>
      <c r="W139" s="156"/>
      <c r="X139" s="156"/>
      <c r="Y139" s="156"/>
    </row>
    <row r="140" spans="15:25" ht="15.75" customHeight="1">
      <c r="O140" s="156"/>
      <c r="P140" s="156"/>
      <c r="Q140" s="156"/>
      <c r="R140" s="156"/>
      <c r="S140" s="156"/>
      <c r="T140" s="156"/>
      <c r="U140" s="156"/>
      <c r="V140" s="156"/>
      <c r="W140" s="156"/>
      <c r="X140" s="156"/>
      <c r="Y140" s="156"/>
    </row>
    <row r="141" spans="15:25" ht="15.75" customHeight="1">
      <c r="O141" s="156"/>
      <c r="P141" s="156"/>
      <c r="Q141" s="156"/>
      <c r="R141" s="156"/>
      <c r="S141" s="156"/>
      <c r="T141" s="156"/>
      <c r="U141" s="156"/>
      <c r="V141" s="156"/>
      <c r="W141" s="156"/>
      <c r="X141" s="156"/>
      <c r="Y141" s="156"/>
    </row>
    <row r="142" spans="15:25" ht="15.75" customHeight="1">
      <c r="O142" s="156"/>
      <c r="P142" s="156"/>
      <c r="Q142" s="156"/>
      <c r="R142" s="156"/>
      <c r="S142" s="156"/>
      <c r="T142" s="156"/>
      <c r="U142" s="156"/>
      <c r="V142" s="156"/>
      <c r="W142" s="156"/>
      <c r="X142" s="156"/>
      <c r="Y142" s="156"/>
    </row>
    <row r="143" spans="15:25" ht="15.75" customHeight="1">
      <c r="O143" s="156"/>
      <c r="P143" s="156"/>
      <c r="Q143" s="156"/>
      <c r="R143" s="156"/>
      <c r="S143" s="156"/>
      <c r="T143" s="156"/>
      <c r="U143" s="156"/>
      <c r="V143" s="156"/>
      <c r="W143" s="156"/>
      <c r="X143" s="156"/>
      <c r="Y143" s="156"/>
    </row>
    <row r="144" spans="15:25" ht="15.75" customHeight="1">
      <c r="O144" s="156"/>
      <c r="P144" s="156"/>
      <c r="Q144" s="156"/>
      <c r="R144" s="156"/>
      <c r="S144" s="156"/>
      <c r="T144" s="156"/>
      <c r="U144" s="156"/>
      <c r="V144" s="156"/>
      <c r="W144" s="156"/>
      <c r="X144" s="156"/>
      <c r="Y144" s="156"/>
    </row>
    <row r="145" spans="15:25" ht="15.75" customHeight="1">
      <c r="O145" s="156"/>
      <c r="P145" s="156"/>
      <c r="Q145" s="156"/>
      <c r="R145" s="156"/>
      <c r="S145" s="156"/>
      <c r="T145" s="156"/>
      <c r="U145" s="156"/>
      <c r="V145" s="156"/>
      <c r="W145" s="156"/>
      <c r="X145" s="156"/>
      <c r="Y145" s="156"/>
    </row>
    <row r="146" spans="15:25" ht="15.75" customHeight="1">
      <c r="O146" s="156"/>
      <c r="P146" s="156"/>
      <c r="Q146" s="156"/>
      <c r="R146" s="156"/>
      <c r="S146" s="156"/>
      <c r="T146" s="156"/>
      <c r="U146" s="156"/>
      <c r="V146" s="156"/>
      <c r="W146" s="156"/>
      <c r="X146" s="156"/>
      <c r="Y146" s="156"/>
    </row>
    <row r="147" spans="15:25" ht="15.75" customHeight="1">
      <c r="O147" s="156"/>
      <c r="P147" s="156"/>
      <c r="Q147" s="156"/>
      <c r="R147" s="156"/>
      <c r="S147" s="156"/>
      <c r="T147" s="156"/>
      <c r="U147" s="156"/>
      <c r="V147" s="156"/>
      <c r="W147" s="156"/>
      <c r="X147" s="156"/>
      <c r="Y147" s="156"/>
    </row>
    <row r="148" spans="15:25" ht="15.75" customHeight="1">
      <c r="O148" s="156"/>
      <c r="P148" s="156"/>
      <c r="Q148" s="156"/>
      <c r="R148" s="156"/>
      <c r="S148" s="156"/>
      <c r="T148" s="156"/>
      <c r="U148" s="156"/>
      <c r="V148" s="156"/>
      <c r="W148" s="156"/>
      <c r="X148" s="156"/>
      <c r="Y148" s="156"/>
    </row>
    <row r="149" spans="15:25" ht="15.75" customHeight="1">
      <c r="O149" s="156"/>
      <c r="P149" s="156"/>
      <c r="Q149" s="156"/>
      <c r="R149" s="156"/>
      <c r="S149" s="156"/>
      <c r="T149" s="156"/>
      <c r="U149" s="156"/>
      <c r="V149" s="156"/>
      <c r="W149" s="156"/>
      <c r="X149" s="156"/>
      <c r="Y149" s="156"/>
    </row>
    <row r="150" spans="15:25" ht="15.75" customHeight="1">
      <c r="O150" s="156"/>
      <c r="P150" s="156"/>
      <c r="Q150" s="156"/>
      <c r="R150" s="156"/>
      <c r="S150" s="156"/>
      <c r="T150" s="156"/>
      <c r="U150" s="156"/>
      <c r="V150" s="156"/>
      <c r="W150" s="156"/>
      <c r="X150" s="156"/>
      <c r="Y150" s="156"/>
    </row>
    <row r="151" spans="15:25" ht="15.75" customHeight="1">
      <c r="O151" s="156"/>
      <c r="P151" s="156"/>
      <c r="Q151" s="156"/>
      <c r="R151" s="156"/>
      <c r="S151" s="156"/>
      <c r="T151" s="156"/>
      <c r="U151" s="156"/>
      <c r="V151" s="156"/>
      <c r="W151" s="156"/>
      <c r="X151" s="156"/>
      <c r="Y151" s="156"/>
    </row>
    <row r="152" spans="15:25" ht="15.75" customHeight="1">
      <c r="O152" s="156"/>
      <c r="P152" s="156"/>
      <c r="Q152" s="156"/>
      <c r="R152" s="156"/>
      <c r="S152" s="156"/>
      <c r="T152" s="156"/>
      <c r="U152" s="156"/>
      <c r="V152" s="156"/>
      <c r="W152" s="156"/>
      <c r="X152" s="156"/>
      <c r="Y152" s="156"/>
    </row>
    <row r="153" spans="15:25" ht="15.75" customHeight="1">
      <c r="O153" s="156"/>
      <c r="P153" s="156"/>
      <c r="Q153" s="156"/>
      <c r="R153" s="156"/>
      <c r="S153" s="156"/>
      <c r="T153" s="156"/>
      <c r="U153" s="156"/>
      <c r="V153" s="156"/>
      <c r="W153" s="156"/>
      <c r="X153" s="156"/>
      <c r="Y153" s="156"/>
    </row>
    <row r="154" spans="15:25" ht="15.75" customHeight="1">
      <c r="O154" s="156"/>
      <c r="P154" s="156"/>
      <c r="Q154" s="156"/>
      <c r="R154" s="156"/>
      <c r="S154" s="156"/>
      <c r="T154" s="156"/>
      <c r="U154" s="156"/>
      <c r="V154" s="156"/>
      <c r="W154" s="156"/>
      <c r="X154" s="156"/>
      <c r="Y154" s="156"/>
    </row>
    <row r="155" spans="15:25" ht="15.75" customHeight="1">
      <c r="O155" s="156"/>
      <c r="P155" s="156"/>
      <c r="Q155" s="156"/>
      <c r="R155" s="156"/>
      <c r="S155" s="156"/>
      <c r="T155" s="156"/>
      <c r="U155" s="156"/>
      <c r="V155" s="156"/>
      <c r="W155" s="156"/>
      <c r="X155" s="156"/>
      <c r="Y155" s="156"/>
    </row>
    <row r="156" spans="15:25" ht="15.75" customHeight="1">
      <c r="O156" s="156"/>
      <c r="P156" s="156"/>
      <c r="Q156" s="156"/>
      <c r="R156" s="156"/>
      <c r="S156" s="156"/>
      <c r="T156" s="156"/>
      <c r="U156" s="156"/>
      <c r="V156" s="156"/>
      <c r="W156" s="156"/>
      <c r="X156" s="156"/>
      <c r="Y156" s="156"/>
    </row>
    <row r="157" spans="15:25" ht="15.75" customHeight="1">
      <c r="O157" s="156"/>
      <c r="P157" s="156"/>
      <c r="Q157" s="156"/>
      <c r="R157" s="156"/>
      <c r="S157" s="156"/>
      <c r="T157" s="156"/>
      <c r="U157" s="156"/>
      <c r="V157" s="156"/>
      <c r="W157" s="156"/>
      <c r="X157" s="156"/>
      <c r="Y157" s="156"/>
    </row>
    <row r="158" spans="15:25" ht="15.75" customHeight="1">
      <c r="O158" s="156"/>
      <c r="P158" s="156"/>
      <c r="Q158" s="156"/>
      <c r="R158" s="156"/>
      <c r="S158" s="156"/>
      <c r="T158" s="156"/>
      <c r="U158" s="156"/>
      <c r="V158" s="156"/>
      <c r="W158" s="156"/>
      <c r="X158" s="156"/>
      <c r="Y158" s="156"/>
    </row>
    <row r="159" spans="15:25" ht="15.75" customHeight="1">
      <c r="O159" s="156"/>
      <c r="P159" s="156"/>
      <c r="Q159" s="156"/>
      <c r="R159" s="156"/>
      <c r="S159" s="156"/>
      <c r="T159" s="156"/>
      <c r="U159" s="156"/>
      <c r="V159" s="156"/>
      <c r="W159" s="156"/>
      <c r="X159" s="156"/>
      <c r="Y159" s="156"/>
    </row>
    <row r="160" spans="15:25" ht="15.75" customHeight="1">
      <c r="O160" s="156"/>
      <c r="P160" s="156"/>
      <c r="Q160" s="156"/>
      <c r="R160" s="156"/>
      <c r="S160" s="156"/>
      <c r="T160" s="156"/>
      <c r="U160" s="156"/>
      <c r="V160" s="156"/>
      <c r="W160" s="156"/>
      <c r="X160" s="156"/>
      <c r="Y160" s="156"/>
    </row>
    <row r="161" spans="15:25" ht="15.75" customHeight="1">
      <c r="O161" s="156"/>
      <c r="P161" s="156"/>
      <c r="Q161" s="156"/>
      <c r="R161" s="156"/>
      <c r="S161" s="156"/>
      <c r="T161" s="156"/>
      <c r="U161" s="156"/>
      <c r="V161" s="156"/>
      <c r="W161" s="156"/>
      <c r="X161" s="156"/>
      <c r="Y161" s="156"/>
    </row>
    <row r="162" spans="15:25" ht="15.75" customHeight="1">
      <c r="O162" s="156"/>
      <c r="P162" s="156"/>
      <c r="Q162" s="156"/>
      <c r="R162" s="156"/>
      <c r="S162" s="156"/>
      <c r="T162" s="156"/>
      <c r="U162" s="156"/>
      <c r="V162" s="156"/>
      <c r="W162" s="156"/>
      <c r="X162" s="156"/>
      <c r="Y162" s="156"/>
    </row>
    <row r="163" spans="15:25" ht="15.75" customHeight="1">
      <c r="O163" s="156"/>
      <c r="P163" s="156"/>
      <c r="Q163" s="156"/>
      <c r="R163" s="156"/>
      <c r="S163" s="156"/>
      <c r="T163" s="156"/>
      <c r="U163" s="156"/>
      <c r="V163" s="156"/>
      <c r="W163" s="156"/>
      <c r="X163" s="156"/>
      <c r="Y163" s="156"/>
    </row>
    <row r="164" spans="15:25" ht="15.75" customHeight="1">
      <c r="O164" s="156"/>
      <c r="P164" s="156"/>
      <c r="Q164" s="156"/>
      <c r="R164" s="156"/>
      <c r="S164" s="156"/>
      <c r="T164" s="156"/>
      <c r="U164" s="156"/>
      <c r="V164" s="156"/>
      <c r="W164" s="156"/>
      <c r="X164" s="156"/>
      <c r="Y164" s="156"/>
    </row>
    <row r="165" spans="15:25" ht="15.75" customHeight="1">
      <c r="O165" s="156"/>
      <c r="P165" s="156"/>
      <c r="Q165" s="156"/>
      <c r="R165" s="156"/>
      <c r="S165" s="156"/>
      <c r="T165" s="156"/>
      <c r="U165" s="156"/>
      <c r="V165" s="156"/>
      <c r="W165" s="156"/>
      <c r="X165" s="156"/>
      <c r="Y165" s="156"/>
    </row>
    <row r="166" spans="15:25" ht="15.75" customHeight="1">
      <c r="O166" s="156"/>
      <c r="P166" s="156"/>
      <c r="Q166" s="156"/>
      <c r="R166" s="156"/>
      <c r="S166" s="156"/>
      <c r="T166" s="156"/>
      <c r="U166" s="156"/>
      <c r="V166" s="156"/>
      <c r="W166" s="156"/>
      <c r="X166" s="156"/>
      <c r="Y166" s="156"/>
    </row>
    <row r="167" spans="15:25" ht="15.75" customHeight="1">
      <c r="O167" s="156"/>
      <c r="P167" s="156"/>
      <c r="Q167" s="156"/>
      <c r="R167" s="156"/>
      <c r="S167" s="156"/>
      <c r="T167" s="156"/>
      <c r="U167" s="156"/>
      <c r="V167" s="156"/>
      <c r="W167" s="156"/>
      <c r="X167" s="156"/>
      <c r="Y167" s="156"/>
    </row>
    <row r="168" spans="15:25" ht="15.75" customHeight="1">
      <c r="O168" s="156"/>
      <c r="P168" s="156"/>
      <c r="Q168" s="156"/>
      <c r="R168" s="156"/>
      <c r="S168" s="156"/>
      <c r="T168" s="156"/>
      <c r="U168" s="156"/>
      <c r="V168" s="156"/>
      <c r="W168" s="156"/>
      <c r="X168" s="156"/>
      <c r="Y168" s="156"/>
    </row>
    <row r="169" spans="15:25" ht="15.75" customHeight="1">
      <c r="O169" s="156"/>
      <c r="P169" s="156"/>
      <c r="Q169" s="156"/>
      <c r="R169" s="156"/>
      <c r="S169" s="156"/>
      <c r="T169" s="156"/>
      <c r="U169" s="156"/>
      <c r="V169" s="156"/>
      <c r="W169" s="156"/>
      <c r="X169" s="156"/>
      <c r="Y169" s="156"/>
    </row>
    <row r="170" spans="15:25" ht="15.75" customHeight="1">
      <c r="O170" s="156"/>
      <c r="P170" s="156"/>
      <c r="Q170" s="156"/>
      <c r="R170" s="156"/>
      <c r="S170" s="156"/>
      <c r="T170" s="156"/>
      <c r="U170" s="156"/>
      <c r="V170" s="156"/>
      <c r="W170" s="156"/>
      <c r="X170" s="156"/>
      <c r="Y170" s="156"/>
    </row>
    <row r="171" spans="15:25" ht="15.75" customHeight="1">
      <c r="O171" s="156"/>
      <c r="P171" s="156"/>
      <c r="Q171" s="156"/>
      <c r="R171" s="156"/>
      <c r="S171" s="156"/>
      <c r="T171" s="156"/>
      <c r="U171" s="156"/>
      <c r="V171" s="156"/>
      <c r="W171" s="156"/>
      <c r="X171" s="156"/>
      <c r="Y171" s="156"/>
    </row>
    <row r="172" spans="15:25" ht="15.75" customHeight="1">
      <c r="O172" s="156"/>
      <c r="P172" s="156"/>
      <c r="Q172" s="156"/>
      <c r="R172" s="156"/>
      <c r="S172" s="156"/>
      <c r="T172" s="156"/>
      <c r="U172" s="156"/>
      <c r="V172" s="156"/>
      <c r="W172" s="156"/>
      <c r="X172" s="156"/>
      <c r="Y172" s="156"/>
    </row>
    <row r="173" spans="15:25" ht="15.75" customHeight="1">
      <c r="O173" s="156"/>
      <c r="P173" s="156"/>
      <c r="Q173" s="156"/>
      <c r="R173" s="156"/>
      <c r="S173" s="156"/>
      <c r="T173" s="156"/>
      <c r="U173" s="156"/>
      <c r="V173" s="156"/>
      <c r="W173" s="156"/>
      <c r="X173" s="156"/>
      <c r="Y173" s="156"/>
    </row>
    <row r="174" spans="15:25" ht="15.75" customHeight="1">
      <c r="O174" s="156"/>
      <c r="P174" s="156"/>
      <c r="Q174" s="156"/>
      <c r="R174" s="156"/>
      <c r="S174" s="156"/>
      <c r="T174" s="156"/>
      <c r="U174" s="156"/>
      <c r="V174" s="156"/>
      <c r="W174" s="156"/>
      <c r="X174" s="156"/>
      <c r="Y174" s="156"/>
    </row>
    <row r="175" spans="15:25" ht="15.75" customHeight="1">
      <c r="O175" s="156"/>
      <c r="P175" s="156"/>
      <c r="Q175" s="156"/>
      <c r="R175" s="156"/>
      <c r="S175" s="156"/>
      <c r="T175" s="156"/>
      <c r="U175" s="156"/>
      <c r="V175" s="156"/>
      <c r="W175" s="156"/>
      <c r="X175" s="156"/>
      <c r="Y175" s="156"/>
    </row>
    <row r="176" spans="15:25" ht="15.75" customHeight="1">
      <c r="O176" s="156"/>
      <c r="P176" s="156"/>
      <c r="Q176" s="156"/>
      <c r="R176" s="156"/>
      <c r="S176" s="156"/>
      <c r="T176" s="156"/>
      <c r="U176" s="156"/>
      <c r="V176" s="156"/>
      <c r="W176" s="156"/>
      <c r="X176" s="156"/>
      <c r="Y176" s="156"/>
    </row>
    <row r="177" spans="15:25" ht="15.75" customHeight="1">
      <c r="O177" s="156"/>
      <c r="P177" s="156"/>
      <c r="Q177" s="156"/>
      <c r="R177" s="156"/>
      <c r="S177" s="156"/>
      <c r="T177" s="156"/>
      <c r="U177" s="156"/>
      <c r="V177" s="156"/>
      <c r="W177" s="156"/>
      <c r="X177" s="156"/>
      <c r="Y177" s="156"/>
    </row>
    <row r="178" spans="15:25" ht="15.75" customHeight="1">
      <c r="O178" s="156"/>
      <c r="P178" s="156"/>
      <c r="Q178" s="156"/>
      <c r="R178" s="156"/>
      <c r="S178" s="156"/>
      <c r="T178" s="156"/>
      <c r="U178" s="156"/>
      <c r="V178" s="156"/>
      <c r="W178" s="156"/>
      <c r="X178" s="156"/>
      <c r="Y178" s="156"/>
    </row>
    <row r="179" spans="15:25" ht="15.75" customHeight="1">
      <c r="O179" s="156"/>
      <c r="P179" s="156"/>
      <c r="Q179" s="156"/>
      <c r="R179" s="156"/>
      <c r="S179" s="156"/>
      <c r="T179" s="156"/>
      <c r="U179" s="156"/>
      <c r="V179" s="156"/>
      <c r="W179" s="156"/>
      <c r="X179" s="156"/>
      <c r="Y179" s="156"/>
    </row>
    <row r="180" spans="15:25" ht="15.75" customHeight="1">
      <c r="O180" s="156"/>
      <c r="P180" s="156"/>
      <c r="Q180" s="156"/>
      <c r="R180" s="156"/>
      <c r="S180" s="156"/>
      <c r="T180" s="156"/>
      <c r="U180" s="156"/>
      <c r="V180" s="156"/>
      <c r="W180" s="156"/>
      <c r="X180" s="156"/>
      <c r="Y180" s="156"/>
    </row>
    <row r="181" spans="15:25" ht="15.75" customHeight="1">
      <c r="O181" s="156"/>
      <c r="P181" s="156"/>
      <c r="Q181" s="156"/>
      <c r="R181" s="156"/>
      <c r="S181" s="156"/>
      <c r="T181" s="156"/>
      <c r="U181" s="156"/>
      <c r="V181" s="156"/>
      <c r="W181" s="156"/>
      <c r="X181" s="156"/>
      <c r="Y181" s="156"/>
    </row>
    <row r="182" spans="15:25" ht="15.75" customHeight="1">
      <c r="O182" s="156"/>
      <c r="P182" s="156"/>
      <c r="Q182" s="156"/>
      <c r="R182" s="156"/>
      <c r="S182" s="156"/>
      <c r="T182" s="156"/>
      <c r="U182" s="156"/>
      <c r="V182" s="156"/>
      <c r="W182" s="156"/>
      <c r="X182" s="156"/>
      <c r="Y182" s="156"/>
    </row>
    <row r="183" spans="15:25" ht="15.75" customHeight="1">
      <c r="O183" s="156"/>
      <c r="P183" s="156"/>
      <c r="Q183" s="156"/>
      <c r="R183" s="156"/>
      <c r="S183" s="156"/>
      <c r="T183" s="156"/>
      <c r="U183" s="156"/>
      <c r="V183" s="156"/>
      <c r="W183" s="156"/>
      <c r="X183" s="156"/>
      <c r="Y183" s="156"/>
    </row>
    <row r="184" spans="15:25" ht="15.75" customHeight="1">
      <c r="O184" s="156"/>
      <c r="P184" s="156"/>
      <c r="Q184" s="156"/>
      <c r="R184" s="156"/>
      <c r="S184" s="156"/>
      <c r="T184" s="156"/>
      <c r="U184" s="156"/>
      <c r="V184" s="156"/>
      <c r="W184" s="156"/>
      <c r="X184" s="156"/>
      <c r="Y184" s="156"/>
    </row>
    <row r="185" spans="15:25" ht="15.75" customHeight="1">
      <c r="O185" s="156"/>
      <c r="P185" s="156"/>
      <c r="Q185" s="156"/>
      <c r="R185" s="156"/>
      <c r="S185" s="156"/>
      <c r="T185" s="156"/>
      <c r="U185" s="156"/>
      <c r="V185" s="156"/>
      <c r="W185" s="156"/>
      <c r="X185" s="156"/>
      <c r="Y185" s="156"/>
    </row>
    <row r="186" spans="15:25" ht="15.75" customHeight="1">
      <c r="O186" s="156"/>
      <c r="P186" s="156"/>
      <c r="Q186" s="156"/>
      <c r="R186" s="156"/>
      <c r="S186" s="156"/>
      <c r="T186" s="156"/>
      <c r="U186" s="156"/>
      <c r="V186" s="156"/>
      <c r="W186" s="156"/>
      <c r="X186" s="156"/>
      <c r="Y186" s="156"/>
    </row>
    <row r="187" spans="15:25" ht="15.75" customHeight="1">
      <c r="O187" s="156"/>
      <c r="P187" s="156"/>
      <c r="Q187" s="156"/>
      <c r="R187" s="156"/>
      <c r="S187" s="156"/>
      <c r="T187" s="156"/>
      <c r="U187" s="156"/>
      <c r="V187" s="156"/>
      <c r="W187" s="156"/>
      <c r="X187" s="156"/>
      <c r="Y187" s="156"/>
    </row>
    <row r="188" spans="15:25" ht="15.75" customHeight="1">
      <c r="O188" s="156"/>
      <c r="P188" s="156"/>
      <c r="Q188" s="156"/>
      <c r="R188" s="156"/>
      <c r="S188" s="156"/>
      <c r="T188" s="156"/>
      <c r="U188" s="156"/>
      <c r="V188" s="156"/>
      <c r="W188" s="156"/>
      <c r="X188" s="156"/>
      <c r="Y188" s="156"/>
    </row>
    <row r="189" spans="15:25" ht="15.75" customHeight="1">
      <c r="O189" s="156"/>
      <c r="P189" s="156"/>
      <c r="Q189" s="156"/>
      <c r="R189" s="156"/>
      <c r="S189" s="156"/>
      <c r="T189" s="156"/>
      <c r="U189" s="156"/>
      <c r="V189" s="156"/>
      <c r="W189" s="156"/>
      <c r="X189" s="156"/>
      <c r="Y189" s="156"/>
    </row>
    <row r="190" spans="15:25" ht="15.75" customHeight="1">
      <c r="O190" s="156"/>
      <c r="P190" s="156"/>
      <c r="Q190" s="156"/>
      <c r="R190" s="156"/>
      <c r="S190" s="156"/>
      <c r="T190" s="156"/>
      <c r="U190" s="156"/>
      <c r="V190" s="156"/>
      <c r="W190" s="156"/>
      <c r="X190" s="156"/>
      <c r="Y190" s="156"/>
    </row>
    <row r="191" spans="15:25" ht="15.75" customHeight="1">
      <c r="O191" s="156"/>
      <c r="P191" s="156"/>
      <c r="Q191" s="156"/>
      <c r="R191" s="156"/>
      <c r="S191" s="156"/>
      <c r="T191" s="156"/>
      <c r="U191" s="156"/>
      <c r="V191" s="156"/>
      <c r="W191" s="156"/>
      <c r="X191" s="156"/>
      <c r="Y191" s="156"/>
    </row>
    <row r="192" spans="15:25" ht="15.75" customHeight="1">
      <c r="O192" s="156"/>
      <c r="P192" s="156"/>
      <c r="Q192" s="156"/>
      <c r="R192" s="156"/>
      <c r="S192" s="156"/>
      <c r="T192" s="156"/>
      <c r="U192" s="156"/>
      <c r="V192" s="156"/>
      <c r="W192" s="156"/>
      <c r="X192" s="156"/>
      <c r="Y192" s="156"/>
    </row>
    <row r="193" spans="15:25" ht="15.75" customHeight="1">
      <c r="O193" s="156"/>
      <c r="P193" s="156"/>
      <c r="Q193" s="156"/>
      <c r="R193" s="156"/>
      <c r="S193" s="156"/>
      <c r="T193" s="156"/>
      <c r="U193" s="156"/>
      <c r="V193" s="156"/>
      <c r="W193" s="156"/>
      <c r="X193" s="156"/>
      <c r="Y193" s="156"/>
    </row>
    <row r="194" spans="15:25" ht="15.75" customHeight="1">
      <c r="O194" s="156"/>
      <c r="P194" s="156"/>
      <c r="Q194" s="156"/>
      <c r="R194" s="156"/>
      <c r="S194" s="156"/>
      <c r="T194" s="156"/>
      <c r="U194" s="156"/>
      <c r="V194" s="156"/>
      <c r="W194" s="156"/>
      <c r="X194" s="156"/>
      <c r="Y194" s="156"/>
    </row>
    <row r="195" spans="15:25" ht="15.75" customHeight="1">
      <c r="O195" s="156"/>
      <c r="P195" s="156"/>
      <c r="Q195" s="156"/>
      <c r="R195" s="156"/>
      <c r="S195" s="156"/>
      <c r="T195" s="156"/>
      <c r="U195" s="156"/>
      <c r="V195" s="156"/>
      <c r="W195" s="156"/>
      <c r="X195" s="156"/>
      <c r="Y195" s="156"/>
    </row>
    <row r="196" spans="15:25" ht="15.75" customHeight="1">
      <c r="O196" s="156"/>
      <c r="P196" s="156"/>
      <c r="Q196" s="156"/>
      <c r="R196" s="156"/>
      <c r="S196" s="156"/>
      <c r="T196" s="156"/>
      <c r="U196" s="156"/>
      <c r="V196" s="156"/>
      <c r="W196" s="156"/>
      <c r="X196" s="156"/>
      <c r="Y196" s="156"/>
    </row>
    <row r="197" spans="15:25" ht="15.75" customHeight="1">
      <c r="O197" s="156"/>
      <c r="P197" s="156"/>
      <c r="Q197" s="156"/>
      <c r="R197" s="156"/>
      <c r="S197" s="156"/>
      <c r="T197" s="156"/>
      <c r="U197" s="156"/>
      <c r="V197" s="156"/>
      <c r="W197" s="156"/>
      <c r="X197" s="156"/>
      <c r="Y197" s="156"/>
    </row>
    <row r="198" spans="15:25" ht="15.75" customHeight="1">
      <c r="O198" s="156"/>
      <c r="P198" s="156"/>
      <c r="Q198" s="156"/>
      <c r="R198" s="156"/>
      <c r="S198" s="156"/>
      <c r="T198" s="156"/>
      <c r="U198" s="156"/>
      <c r="V198" s="156"/>
      <c r="W198" s="156"/>
      <c r="X198" s="156"/>
      <c r="Y198" s="156"/>
    </row>
    <row r="199" spans="15:25" ht="15.75" customHeight="1">
      <c r="O199" s="156"/>
      <c r="P199" s="156"/>
      <c r="Q199" s="156"/>
      <c r="R199" s="156"/>
      <c r="S199" s="156"/>
      <c r="T199" s="156"/>
      <c r="U199" s="156"/>
      <c r="V199" s="156"/>
      <c r="W199" s="156"/>
      <c r="X199" s="156"/>
      <c r="Y199" s="156"/>
    </row>
    <row r="200" spans="15:25" ht="15.75" customHeight="1">
      <c r="O200" s="156"/>
      <c r="P200" s="156"/>
      <c r="Q200" s="156"/>
      <c r="R200" s="156"/>
      <c r="S200" s="156"/>
      <c r="T200" s="156"/>
      <c r="U200" s="156"/>
      <c r="V200" s="156"/>
      <c r="W200" s="156"/>
      <c r="X200" s="156"/>
      <c r="Y200" s="156"/>
    </row>
    <row r="201" spans="15:25" ht="15.75" customHeight="1">
      <c r="O201" s="156"/>
      <c r="P201" s="156"/>
      <c r="Q201" s="156"/>
      <c r="R201" s="156"/>
      <c r="S201" s="156"/>
      <c r="T201" s="156"/>
      <c r="U201" s="156"/>
      <c r="V201" s="156"/>
      <c r="W201" s="156"/>
      <c r="X201" s="156"/>
      <c r="Y201" s="156"/>
    </row>
    <row r="202" spans="15:25" ht="15.75" customHeight="1">
      <c r="O202" s="156"/>
      <c r="P202" s="156"/>
      <c r="Q202" s="156"/>
      <c r="R202" s="156"/>
      <c r="S202" s="156"/>
      <c r="T202" s="156"/>
      <c r="U202" s="156"/>
      <c r="V202" s="156"/>
      <c r="W202" s="156"/>
      <c r="X202" s="156"/>
      <c r="Y202" s="156"/>
    </row>
    <row r="203" spans="15:25" ht="15.75" customHeight="1">
      <c r="O203" s="156"/>
      <c r="P203" s="156"/>
      <c r="Q203" s="156"/>
      <c r="R203" s="156"/>
      <c r="S203" s="156"/>
      <c r="T203" s="156"/>
      <c r="U203" s="156"/>
      <c r="V203" s="156"/>
      <c r="W203" s="156"/>
      <c r="X203" s="156"/>
      <c r="Y203" s="156"/>
    </row>
    <row r="204" spans="15:25" ht="15.75" customHeight="1">
      <c r="O204" s="156"/>
      <c r="P204" s="156"/>
      <c r="Q204" s="156"/>
      <c r="R204" s="156"/>
      <c r="S204" s="156"/>
      <c r="T204" s="156"/>
      <c r="U204" s="156"/>
      <c r="V204" s="156"/>
      <c r="W204" s="156"/>
      <c r="X204" s="156"/>
      <c r="Y204" s="156"/>
    </row>
    <row r="205" spans="15:25" ht="15.75" customHeight="1">
      <c r="O205" s="156"/>
      <c r="P205" s="156"/>
      <c r="Q205" s="156"/>
      <c r="R205" s="156"/>
      <c r="S205" s="156"/>
      <c r="T205" s="156"/>
      <c r="U205" s="156"/>
      <c r="V205" s="156"/>
      <c r="W205" s="156"/>
      <c r="X205" s="156"/>
      <c r="Y205" s="156"/>
    </row>
    <row r="206" spans="15:25" ht="15.75" customHeight="1">
      <c r="O206" s="156"/>
      <c r="P206" s="156"/>
      <c r="Q206" s="156"/>
      <c r="R206" s="156"/>
      <c r="S206" s="156"/>
      <c r="T206" s="156"/>
      <c r="U206" s="156"/>
      <c r="V206" s="156"/>
      <c r="W206" s="156"/>
      <c r="X206" s="156"/>
      <c r="Y206" s="156"/>
    </row>
    <row r="207" spans="15:25" ht="15.75" customHeight="1">
      <c r="O207" s="156"/>
      <c r="P207" s="156"/>
      <c r="Q207" s="156"/>
      <c r="R207" s="156"/>
      <c r="S207" s="156"/>
      <c r="T207" s="156"/>
      <c r="U207" s="156"/>
      <c r="V207" s="156"/>
      <c r="W207" s="156"/>
      <c r="X207" s="156"/>
      <c r="Y207" s="156"/>
    </row>
    <row r="208" spans="15:25" ht="15.75" customHeight="1">
      <c r="O208" s="156"/>
      <c r="P208" s="156"/>
      <c r="Q208" s="156"/>
      <c r="R208" s="156"/>
      <c r="S208" s="156"/>
      <c r="T208" s="156"/>
      <c r="U208" s="156"/>
      <c r="V208" s="156"/>
      <c r="W208" s="156"/>
      <c r="X208" s="156"/>
      <c r="Y208" s="156"/>
    </row>
    <row r="209" spans="15:25" ht="15.75" customHeight="1">
      <c r="O209" s="156"/>
      <c r="P209" s="156"/>
      <c r="Q209" s="156"/>
      <c r="R209" s="156"/>
      <c r="S209" s="156"/>
      <c r="T209" s="156"/>
      <c r="U209" s="156"/>
      <c r="V209" s="156"/>
      <c r="W209" s="156"/>
      <c r="X209" s="156"/>
      <c r="Y209" s="156"/>
    </row>
    <row r="210" spans="15:25" ht="15.75" customHeight="1">
      <c r="O210" s="156"/>
      <c r="P210" s="156"/>
      <c r="Q210" s="156"/>
      <c r="R210" s="156"/>
      <c r="S210" s="156"/>
      <c r="T210" s="156"/>
      <c r="U210" s="156"/>
      <c r="V210" s="156"/>
      <c r="W210" s="156"/>
      <c r="X210" s="156"/>
      <c r="Y210" s="156"/>
    </row>
    <row r="211" spans="15:25" ht="15.75" customHeight="1">
      <c r="O211" s="156"/>
      <c r="P211" s="156"/>
      <c r="Q211" s="156"/>
      <c r="R211" s="156"/>
      <c r="S211" s="156"/>
      <c r="T211" s="156"/>
      <c r="U211" s="156"/>
      <c r="V211" s="156"/>
      <c r="W211" s="156"/>
      <c r="X211" s="156"/>
      <c r="Y211" s="156"/>
    </row>
    <row r="212" spans="15:25" ht="15.75" customHeight="1">
      <c r="O212" s="156"/>
      <c r="P212" s="156"/>
      <c r="Q212" s="156"/>
      <c r="R212" s="156"/>
      <c r="S212" s="156"/>
      <c r="T212" s="156"/>
      <c r="U212" s="156"/>
      <c r="V212" s="156"/>
      <c r="W212" s="156"/>
      <c r="X212" s="156"/>
      <c r="Y212" s="156"/>
    </row>
    <row r="213" spans="15:25" ht="15.75" customHeight="1">
      <c r="O213" s="156"/>
      <c r="P213" s="156"/>
      <c r="Q213" s="156"/>
      <c r="R213" s="156"/>
      <c r="S213" s="156"/>
      <c r="T213" s="156"/>
      <c r="U213" s="156"/>
      <c r="V213" s="156"/>
      <c r="W213" s="156"/>
      <c r="X213" s="156"/>
      <c r="Y213" s="156"/>
    </row>
    <row r="214" spans="15:25" ht="15.75" customHeight="1">
      <c r="O214" s="156"/>
      <c r="P214" s="156"/>
      <c r="Q214" s="156"/>
      <c r="R214" s="156"/>
      <c r="S214" s="156"/>
      <c r="T214" s="156"/>
      <c r="U214" s="156"/>
      <c r="V214" s="156"/>
      <c r="W214" s="156"/>
      <c r="X214" s="156"/>
      <c r="Y214" s="156"/>
    </row>
    <row r="215" spans="15:25" ht="15.75" customHeight="1">
      <c r="O215" s="156"/>
      <c r="P215" s="156"/>
      <c r="Q215" s="156"/>
      <c r="R215" s="156"/>
      <c r="S215" s="156"/>
      <c r="T215" s="156"/>
      <c r="U215" s="156"/>
      <c r="V215" s="156"/>
      <c r="W215" s="156"/>
      <c r="X215" s="156"/>
      <c r="Y215" s="156"/>
    </row>
    <row r="216" spans="15:25" ht="15.75" customHeight="1">
      <c r="O216" s="156"/>
      <c r="P216" s="156"/>
      <c r="Q216" s="156"/>
      <c r="R216" s="156"/>
      <c r="S216" s="156"/>
      <c r="T216" s="156"/>
      <c r="U216" s="156"/>
      <c r="V216" s="156"/>
      <c r="W216" s="156"/>
      <c r="X216" s="156"/>
      <c r="Y216" s="156"/>
    </row>
    <row r="217" spans="15:25" ht="15.75" customHeight="1">
      <c r="O217" s="156"/>
      <c r="P217" s="156"/>
      <c r="Q217" s="156"/>
      <c r="R217" s="156"/>
      <c r="S217" s="156"/>
      <c r="T217" s="156"/>
      <c r="U217" s="156"/>
      <c r="V217" s="156"/>
      <c r="W217" s="156"/>
      <c r="X217" s="156"/>
      <c r="Y217" s="156"/>
    </row>
    <row r="218" spans="15:25" ht="15.75" customHeight="1">
      <c r="O218" s="156"/>
      <c r="P218" s="156"/>
      <c r="Q218" s="156"/>
      <c r="R218" s="156"/>
      <c r="S218" s="156"/>
      <c r="T218" s="156"/>
      <c r="U218" s="156"/>
      <c r="V218" s="156"/>
      <c r="W218" s="156"/>
      <c r="X218" s="156"/>
      <c r="Y218" s="156"/>
    </row>
    <row r="219" spans="15:25" ht="15.75" customHeight="1">
      <c r="O219" s="156"/>
      <c r="P219" s="156"/>
      <c r="Q219" s="156"/>
      <c r="R219" s="156"/>
      <c r="S219" s="156"/>
      <c r="T219" s="156"/>
      <c r="U219" s="156"/>
      <c r="V219" s="156"/>
      <c r="W219" s="156"/>
      <c r="X219" s="156"/>
      <c r="Y219" s="156"/>
    </row>
    <row r="220" spans="15:25" ht="15.75" customHeight="1">
      <c r="O220" s="156"/>
      <c r="P220" s="156"/>
      <c r="Q220" s="156"/>
      <c r="R220" s="156"/>
      <c r="S220" s="156"/>
      <c r="T220" s="156"/>
      <c r="U220" s="156"/>
      <c r="V220" s="156"/>
      <c r="W220" s="156"/>
      <c r="X220" s="156"/>
      <c r="Y220" s="156"/>
    </row>
    <row r="221" spans="15:25" ht="15.75" customHeight="1">
      <c r="O221" s="156"/>
      <c r="P221" s="156"/>
      <c r="Q221" s="156"/>
      <c r="R221" s="156"/>
      <c r="S221" s="156"/>
      <c r="T221" s="156"/>
      <c r="U221" s="156"/>
      <c r="V221" s="156"/>
      <c r="W221" s="156"/>
      <c r="X221" s="156"/>
      <c r="Y221" s="156"/>
    </row>
    <row r="222" spans="15:25" ht="15.75" customHeight="1">
      <c r="O222" s="156"/>
      <c r="P222" s="156"/>
      <c r="Q222" s="156"/>
      <c r="R222" s="156"/>
      <c r="S222" s="156"/>
      <c r="T222" s="156"/>
      <c r="U222" s="156"/>
      <c r="V222" s="156"/>
      <c r="W222" s="156"/>
      <c r="X222" s="156"/>
      <c r="Y222" s="156"/>
    </row>
    <row r="223" spans="15:25" ht="15.75" customHeight="1">
      <c r="O223" s="156"/>
      <c r="P223" s="156"/>
      <c r="Q223" s="156"/>
      <c r="R223" s="156"/>
      <c r="S223" s="156"/>
      <c r="T223" s="156"/>
      <c r="U223" s="156"/>
      <c r="V223" s="156"/>
      <c r="W223" s="156"/>
      <c r="X223" s="156"/>
      <c r="Y223" s="156"/>
    </row>
    <row r="224" spans="15:25" ht="15.75" customHeight="1">
      <c r="O224" s="156"/>
      <c r="P224" s="156"/>
      <c r="Q224" s="156"/>
      <c r="R224" s="156"/>
      <c r="S224" s="156"/>
      <c r="T224" s="156"/>
      <c r="U224" s="156"/>
      <c r="V224" s="156"/>
      <c r="W224" s="156"/>
      <c r="X224" s="156"/>
      <c r="Y224" s="156"/>
    </row>
    <row r="225" spans="15:25" ht="15.75" customHeight="1">
      <c r="O225" s="156"/>
      <c r="P225" s="156"/>
      <c r="Q225" s="156"/>
      <c r="R225" s="156"/>
      <c r="S225" s="156"/>
      <c r="T225" s="156"/>
      <c r="U225" s="156"/>
      <c r="V225" s="156"/>
      <c r="W225" s="156"/>
      <c r="X225" s="156"/>
      <c r="Y225" s="156"/>
    </row>
    <row r="226" spans="15:25" ht="15.75" customHeight="1">
      <c r="O226" s="156"/>
      <c r="P226" s="156"/>
      <c r="Q226" s="156"/>
      <c r="R226" s="156"/>
      <c r="S226" s="156"/>
      <c r="T226" s="156"/>
      <c r="U226" s="156"/>
      <c r="V226" s="156"/>
      <c r="W226" s="156"/>
      <c r="X226" s="156"/>
      <c r="Y226" s="156"/>
    </row>
    <row r="227" spans="15:25" ht="15.75" customHeight="1">
      <c r="O227" s="156"/>
      <c r="P227" s="156"/>
      <c r="Q227" s="156"/>
      <c r="R227" s="156"/>
      <c r="S227" s="156"/>
      <c r="T227" s="156"/>
      <c r="U227" s="156"/>
      <c r="V227" s="156"/>
      <c r="W227" s="156"/>
      <c r="X227" s="156"/>
      <c r="Y227" s="156"/>
    </row>
    <row r="228" spans="15:25" ht="15.75" customHeight="1">
      <c r="O228" s="156"/>
      <c r="P228" s="156"/>
      <c r="Q228" s="156"/>
      <c r="R228" s="156"/>
      <c r="S228" s="156"/>
      <c r="T228" s="156"/>
      <c r="U228" s="156"/>
      <c r="V228" s="156"/>
      <c r="W228" s="156"/>
      <c r="X228" s="156"/>
      <c r="Y228" s="156"/>
    </row>
    <row r="229" spans="15:25" ht="15.75" customHeight="1">
      <c r="O229" s="156"/>
      <c r="P229" s="156"/>
      <c r="Q229" s="156"/>
      <c r="R229" s="156"/>
      <c r="S229" s="156"/>
      <c r="T229" s="156"/>
      <c r="U229" s="156"/>
      <c r="V229" s="156"/>
      <c r="W229" s="156"/>
      <c r="X229" s="156"/>
      <c r="Y229" s="156"/>
    </row>
    <row r="230" spans="15:25" ht="15.75" customHeight="1">
      <c r="O230" s="156"/>
      <c r="P230" s="156"/>
      <c r="Q230" s="156"/>
      <c r="R230" s="156"/>
      <c r="S230" s="156"/>
      <c r="T230" s="156"/>
      <c r="U230" s="156"/>
      <c r="V230" s="156"/>
      <c r="W230" s="156"/>
      <c r="X230" s="156"/>
      <c r="Y230" s="156"/>
    </row>
    <row r="231" spans="15:25" ht="15.75" customHeight="1">
      <c r="O231" s="156"/>
      <c r="P231" s="156"/>
      <c r="Q231" s="156"/>
      <c r="R231" s="156"/>
      <c r="S231" s="156"/>
      <c r="T231" s="156"/>
      <c r="U231" s="156"/>
      <c r="V231" s="156"/>
      <c r="W231" s="156"/>
      <c r="X231" s="156"/>
      <c r="Y231" s="156"/>
    </row>
    <row r="232" spans="15:25" ht="15.75" customHeight="1">
      <c r="O232" s="156"/>
      <c r="P232" s="156"/>
      <c r="Q232" s="156"/>
      <c r="R232" s="156"/>
      <c r="S232" s="156"/>
      <c r="T232" s="156"/>
      <c r="U232" s="156"/>
      <c r="V232" s="156"/>
      <c r="W232" s="156"/>
      <c r="X232" s="156"/>
      <c r="Y232" s="156"/>
    </row>
    <row r="233" spans="15:25" ht="15.75" customHeight="1">
      <c r="O233" s="156"/>
      <c r="P233" s="156"/>
      <c r="Q233" s="156"/>
      <c r="R233" s="156"/>
      <c r="S233" s="156"/>
      <c r="T233" s="156"/>
      <c r="U233" s="156"/>
      <c r="V233" s="156"/>
      <c r="W233" s="156"/>
      <c r="X233" s="156"/>
      <c r="Y233" s="156"/>
    </row>
    <row r="234" spans="15:25" ht="15.75" customHeight="1">
      <c r="O234" s="156"/>
      <c r="P234" s="156"/>
      <c r="Q234" s="156"/>
      <c r="R234" s="156"/>
      <c r="S234" s="156"/>
      <c r="T234" s="156"/>
      <c r="U234" s="156"/>
      <c r="V234" s="156"/>
      <c r="W234" s="156"/>
      <c r="X234" s="156"/>
      <c r="Y234" s="156"/>
    </row>
    <row r="235" spans="15:25" ht="15.75" customHeight="1">
      <c r="O235" s="156"/>
      <c r="P235" s="156"/>
      <c r="Q235" s="156"/>
      <c r="R235" s="156"/>
      <c r="S235" s="156"/>
      <c r="T235" s="156"/>
      <c r="U235" s="156"/>
      <c r="V235" s="156"/>
      <c r="W235" s="156"/>
      <c r="X235" s="156"/>
      <c r="Y235" s="156"/>
    </row>
    <row r="236" spans="15:25" ht="15.75" customHeight="1">
      <c r="O236" s="156"/>
      <c r="P236" s="156"/>
      <c r="Q236" s="156"/>
      <c r="R236" s="156"/>
      <c r="S236" s="156"/>
      <c r="T236" s="156"/>
      <c r="U236" s="156"/>
      <c r="V236" s="156"/>
      <c r="W236" s="156"/>
      <c r="X236" s="156"/>
      <c r="Y236" s="156"/>
    </row>
    <row r="237" spans="15:25" ht="15.75" customHeight="1">
      <c r="O237" s="156"/>
      <c r="P237" s="156"/>
      <c r="Q237" s="156"/>
      <c r="R237" s="156"/>
      <c r="S237" s="156"/>
      <c r="T237" s="156"/>
      <c r="U237" s="156"/>
      <c r="V237" s="156"/>
      <c r="W237" s="156"/>
      <c r="X237" s="156"/>
      <c r="Y237" s="156"/>
    </row>
    <row r="238" spans="15:25" ht="15.75" customHeight="1">
      <c r="O238" s="156"/>
      <c r="P238" s="156"/>
      <c r="Q238" s="156"/>
      <c r="R238" s="156"/>
      <c r="S238" s="156"/>
      <c r="T238" s="156"/>
      <c r="U238" s="156"/>
      <c r="V238" s="156"/>
      <c r="W238" s="156"/>
      <c r="X238" s="156"/>
      <c r="Y238" s="156"/>
    </row>
    <row r="239" spans="15:25" ht="15.75" customHeight="1">
      <c r="O239" s="156"/>
      <c r="P239" s="156"/>
      <c r="Q239" s="156"/>
      <c r="R239" s="156"/>
      <c r="S239" s="156"/>
      <c r="T239" s="156"/>
      <c r="U239" s="156"/>
      <c r="V239" s="156"/>
      <c r="W239" s="156"/>
      <c r="X239" s="156"/>
      <c r="Y239" s="156"/>
    </row>
    <row r="240" spans="15:25" ht="15.75" customHeight="1">
      <c r="O240" s="156"/>
      <c r="P240" s="156"/>
      <c r="Q240" s="156"/>
      <c r="R240" s="156"/>
      <c r="S240" s="156"/>
      <c r="T240" s="156"/>
      <c r="U240" s="156"/>
      <c r="V240" s="156"/>
      <c r="W240" s="156"/>
      <c r="X240" s="156"/>
      <c r="Y240" s="156"/>
    </row>
    <row r="241" spans="15:25" ht="15.75" customHeight="1">
      <c r="O241" s="156"/>
      <c r="P241" s="156"/>
      <c r="Q241" s="156"/>
      <c r="R241" s="156"/>
      <c r="S241" s="156"/>
      <c r="T241" s="156"/>
      <c r="U241" s="156"/>
      <c r="V241" s="156"/>
      <c r="W241" s="156"/>
      <c r="X241" s="156"/>
      <c r="Y241" s="156"/>
    </row>
    <row r="242" spans="15:25" ht="15.75" customHeight="1">
      <c r="O242" s="156"/>
      <c r="P242" s="156"/>
      <c r="Q242" s="156"/>
      <c r="R242" s="156"/>
      <c r="S242" s="156"/>
      <c r="T242" s="156"/>
      <c r="U242" s="156"/>
      <c r="V242" s="156"/>
      <c r="W242" s="156"/>
      <c r="X242" s="156"/>
      <c r="Y242" s="156"/>
    </row>
    <row r="243" spans="15:25" ht="15.75" customHeight="1">
      <c r="O243" s="156"/>
      <c r="P243" s="156"/>
      <c r="Q243" s="156"/>
      <c r="R243" s="156"/>
      <c r="S243" s="156"/>
      <c r="T243" s="156"/>
      <c r="U243" s="156"/>
      <c r="V243" s="156"/>
      <c r="W243" s="156"/>
      <c r="X243" s="156"/>
      <c r="Y243" s="156"/>
    </row>
    <row r="244" spans="15:25" ht="15.75" customHeight="1">
      <c r="O244" s="156"/>
      <c r="P244" s="156"/>
      <c r="Q244" s="156"/>
      <c r="R244" s="156"/>
      <c r="S244" s="156"/>
      <c r="T244" s="156"/>
      <c r="U244" s="156"/>
      <c r="V244" s="156"/>
      <c r="W244" s="156"/>
      <c r="X244" s="156"/>
      <c r="Y244" s="156"/>
    </row>
    <row r="245" spans="15:25" ht="15.75" customHeight="1">
      <c r="O245" s="156"/>
      <c r="P245" s="156"/>
      <c r="Q245" s="156"/>
      <c r="R245" s="156"/>
      <c r="S245" s="156"/>
      <c r="T245" s="156"/>
      <c r="U245" s="156"/>
      <c r="V245" s="156"/>
      <c r="W245" s="156"/>
      <c r="X245" s="156"/>
      <c r="Y245" s="156"/>
    </row>
    <row r="246" spans="15:25" ht="15.75" customHeight="1">
      <c r="O246" s="156"/>
      <c r="P246" s="156"/>
      <c r="Q246" s="156"/>
      <c r="R246" s="156"/>
      <c r="S246" s="156"/>
      <c r="T246" s="156"/>
      <c r="U246" s="156"/>
      <c r="V246" s="156"/>
      <c r="W246" s="156"/>
      <c r="X246" s="156"/>
      <c r="Y246" s="156"/>
    </row>
    <row r="247" spans="15:25" ht="15.75" customHeight="1">
      <c r="O247" s="156"/>
      <c r="P247" s="156"/>
      <c r="Q247" s="156"/>
      <c r="R247" s="156"/>
      <c r="S247" s="156"/>
      <c r="T247" s="156"/>
      <c r="U247" s="156"/>
      <c r="V247" s="156"/>
      <c r="W247" s="156"/>
      <c r="X247" s="156"/>
      <c r="Y247" s="156"/>
    </row>
    <row r="248" spans="15:25" ht="15.75" customHeight="1">
      <c r="O248" s="156"/>
      <c r="P248" s="156"/>
      <c r="Q248" s="156"/>
      <c r="R248" s="156"/>
      <c r="S248" s="156"/>
      <c r="T248" s="156"/>
      <c r="U248" s="156"/>
      <c r="V248" s="156"/>
      <c r="W248" s="156"/>
      <c r="X248" s="156"/>
      <c r="Y248" s="156"/>
    </row>
    <row r="249" spans="15:25" ht="15.75" customHeight="1">
      <c r="O249" s="156"/>
      <c r="P249" s="156"/>
      <c r="Q249" s="156"/>
      <c r="R249" s="156"/>
      <c r="S249" s="156"/>
      <c r="T249" s="156"/>
      <c r="U249" s="156"/>
      <c r="V249" s="156"/>
      <c r="W249" s="156"/>
      <c r="X249" s="156"/>
      <c r="Y249" s="156"/>
    </row>
    <row r="250" spans="15:25" ht="15.75" customHeight="1">
      <c r="O250" s="156"/>
      <c r="P250" s="156"/>
      <c r="Q250" s="156"/>
      <c r="R250" s="156"/>
      <c r="S250" s="156"/>
      <c r="T250" s="156"/>
      <c r="U250" s="156"/>
      <c r="V250" s="156"/>
      <c r="W250" s="156"/>
      <c r="X250" s="156"/>
      <c r="Y250" s="156"/>
    </row>
    <row r="251" spans="15:25" ht="15.75" customHeight="1">
      <c r="O251" s="156"/>
      <c r="P251" s="156"/>
      <c r="Q251" s="156"/>
      <c r="R251" s="156"/>
      <c r="S251" s="156"/>
      <c r="T251" s="156"/>
      <c r="U251" s="156"/>
      <c r="V251" s="156"/>
      <c r="W251" s="156"/>
      <c r="X251" s="156"/>
      <c r="Y251" s="156"/>
    </row>
    <row r="252" spans="15:25" ht="15.75" customHeight="1">
      <c r="O252" s="156"/>
      <c r="P252" s="156"/>
      <c r="Q252" s="156"/>
      <c r="R252" s="156"/>
      <c r="S252" s="156"/>
      <c r="T252" s="156"/>
      <c r="U252" s="156"/>
      <c r="V252" s="156"/>
      <c r="W252" s="156"/>
      <c r="X252" s="156"/>
      <c r="Y252" s="156"/>
    </row>
    <row r="253" spans="15:25" ht="15.75" customHeight="1">
      <c r="O253" s="156"/>
      <c r="P253" s="156"/>
      <c r="Q253" s="156"/>
      <c r="R253" s="156"/>
      <c r="S253" s="156"/>
      <c r="T253" s="156"/>
      <c r="U253" s="156"/>
      <c r="V253" s="156"/>
      <c r="W253" s="156"/>
      <c r="X253" s="156"/>
      <c r="Y253" s="156"/>
    </row>
    <row r="254" spans="15:25" ht="15.75" customHeight="1">
      <c r="O254" s="156"/>
      <c r="P254" s="156"/>
      <c r="Q254" s="156"/>
      <c r="R254" s="156"/>
      <c r="S254" s="156"/>
      <c r="T254" s="156"/>
      <c r="U254" s="156"/>
      <c r="V254" s="156"/>
      <c r="W254" s="156"/>
      <c r="X254" s="156"/>
      <c r="Y254" s="156"/>
    </row>
    <row r="255" spans="15:25" ht="15.75" customHeight="1">
      <c r="O255" s="156"/>
      <c r="P255" s="156"/>
      <c r="Q255" s="156"/>
      <c r="R255" s="156"/>
      <c r="S255" s="156"/>
      <c r="T255" s="156"/>
      <c r="U255" s="156"/>
      <c r="V255" s="156"/>
      <c r="W255" s="156"/>
      <c r="X255" s="156"/>
      <c r="Y255" s="156"/>
    </row>
    <row r="256" spans="15:25" ht="15.75" customHeight="1">
      <c r="O256" s="156"/>
      <c r="P256" s="156"/>
      <c r="Q256" s="156"/>
      <c r="R256" s="156"/>
      <c r="S256" s="156"/>
      <c r="T256" s="156"/>
      <c r="U256" s="156"/>
      <c r="V256" s="156"/>
      <c r="W256" s="156"/>
      <c r="X256" s="156"/>
      <c r="Y256" s="156"/>
    </row>
    <row r="257" spans="15:25" ht="15.75" customHeight="1">
      <c r="O257" s="156"/>
      <c r="P257" s="156"/>
      <c r="Q257" s="156"/>
      <c r="R257" s="156"/>
      <c r="S257" s="156"/>
      <c r="T257" s="156"/>
      <c r="U257" s="156"/>
      <c r="V257" s="156"/>
      <c r="W257" s="156"/>
      <c r="X257" s="156"/>
      <c r="Y257" s="156"/>
    </row>
    <row r="258" spans="15:25" ht="15.75" customHeight="1">
      <c r="O258" s="156"/>
      <c r="P258" s="156"/>
      <c r="Q258" s="156"/>
      <c r="R258" s="156"/>
      <c r="S258" s="156"/>
      <c r="T258" s="156"/>
      <c r="U258" s="156"/>
      <c r="V258" s="156"/>
      <c r="W258" s="156"/>
      <c r="X258" s="156"/>
      <c r="Y258" s="156"/>
    </row>
    <row r="259" spans="15:25" ht="15.75" customHeight="1">
      <c r="O259" s="156"/>
      <c r="P259" s="156"/>
      <c r="Q259" s="156"/>
      <c r="R259" s="156"/>
      <c r="S259" s="156"/>
      <c r="T259" s="156"/>
      <c r="U259" s="156"/>
      <c r="V259" s="156"/>
      <c r="W259" s="156"/>
      <c r="X259" s="156"/>
      <c r="Y259" s="156"/>
    </row>
    <row r="260" spans="15:25" ht="15.75" customHeight="1">
      <c r="O260" s="156"/>
      <c r="P260" s="156"/>
      <c r="Q260" s="156"/>
      <c r="R260" s="156"/>
      <c r="S260" s="156"/>
      <c r="T260" s="156"/>
      <c r="U260" s="156"/>
      <c r="V260" s="156"/>
      <c r="W260" s="156"/>
      <c r="X260" s="156"/>
      <c r="Y260" s="156"/>
    </row>
    <row r="261" spans="15:25" ht="15.75" customHeight="1">
      <c r="O261" s="156"/>
      <c r="P261" s="156"/>
      <c r="Q261" s="156"/>
      <c r="R261" s="156"/>
      <c r="S261" s="156"/>
      <c r="T261" s="156"/>
      <c r="U261" s="156"/>
      <c r="V261" s="156"/>
      <c r="W261" s="156"/>
      <c r="X261" s="156"/>
      <c r="Y261" s="156"/>
    </row>
    <row r="262" spans="15:25" ht="15.75" customHeight="1">
      <c r="O262" s="156"/>
      <c r="P262" s="156"/>
      <c r="Q262" s="156"/>
      <c r="R262" s="156"/>
      <c r="S262" s="156"/>
      <c r="T262" s="156"/>
      <c r="U262" s="156"/>
      <c r="V262" s="156"/>
      <c r="W262" s="156"/>
      <c r="X262" s="156"/>
      <c r="Y262" s="156"/>
    </row>
    <row r="263" spans="15:25" ht="15.75" customHeight="1">
      <c r="O263" s="156"/>
      <c r="P263" s="156"/>
      <c r="Q263" s="156"/>
      <c r="R263" s="156"/>
      <c r="S263" s="156"/>
      <c r="T263" s="156"/>
      <c r="U263" s="156"/>
      <c r="V263" s="156"/>
      <c r="W263" s="156"/>
      <c r="X263" s="156"/>
      <c r="Y263" s="156"/>
    </row>
    <row r="264" spans="15:25" ht="15.75" customHeight="1">
      <c r="O264" s="156"/>
      <c r="P264" s="156"/>
      <c r="Q264" s="156"/>
      <c r="R264" s="156"/>
      <c r="S264" s="156"/>
      <c r="T264" s="156"/>
      <c r="U264" s="156"/>
      <c r="V264" s="156"/>
      <c r="W264" s="156"/>
      <c r="X264" s="156"/>
      <c r="Y264" s="156"/>
    </row>
    <row r="265" spans="15:25" ht="15.75" customHeight="1">
      <c r="O265" s="156"/>
      <c r="P265" s="156"/>
      <c r="Q265" s="156"/>
      <c r="R265" s="156"/>
      <c r="S265" s="156"/>
      <c r="T265" s="156"/>
      <c r="U265" s="156"/>
      <c r="V265" s="156"/>
      <c r="W265" s="156"/>
      <c r="X265" s="156"/>
      <c r="Y265" s="156"/>
    </row>
    <row r="266" spans="15:25" ht="15.75" customHeight="1">
      <c r="O266" s="156"/>
      <c r="P266" s="156"/>
      <c r="Q266" s="156"/>
      <c r="R266" s="156"/>
      <c r="S266" s="156"/>
      <c r="T266" s="156"/>
      <c r="U266" s="156"/>
      <c r="V266" s="156"/>
      <c r="W266" s="156"/>
      <c r="X266" s="156"/>
      <c r="Y266" s="156"/>
    </row>
    <row r="267" spans="15:25" ht="15.75" customHeight="1">
      <c r="O267" s="156"/>
      <c r="P267" s="156"/>
      <c r="Q267" s="156"/>
      <c r="R267" s="156"/>
      <c r="S267" s="156"/>
      <c r="T267" s="156"/>
      <c r="U267" s="156"/>
      <c r="V267" s="156"/>
      <c r="W267" s="156"/>
      <c r="X267" s="156"/>
      <c r="Y267" s="156"/>
    </row>
    <row r="268" spans="15:25" ht="15.75" customHeight="1">
      <c r="O268" s="156"/>
      <c r="P268" s="156"/>
      <c r="Q268" s="156"/>
      <c r="R268" s="156"/>
      <c r="S268" s="156"/>
      <c r="T268" s="156"/>
      <c r="U268" s="156"/>
      <c r="V268" s="156"/>
      <c r="W268" s="156"/>
      <c r="X268" s="156"/>
      <c r="Y268" s="156"/>
    </row>
    <row r="269" spans="15:25" ht="15.75" customHeight="1">
      <c r="O269" s="156"/>
      <c r="P269" s="156"/>
      <c r="Q269" s="156"/>
      <c r="R269" s="156"/>
      <c r="S269" s="156"/>
      <c r="T269" s="156"/>
      <c r="U269" s="156"/>
      <c r="V269" s="156"/>
      <c r="W269" s="156"/>
      <c r="X269" s="156"/>
      <c r="Y269" s="156"/>
    </row>
    <row r="270" spans="15:25" ht="15.75" customHeight="1">
      <c r="O270" s="156"/>
      <c r="P270" s="156"/>
      <c r="Q270" s="156"/>
      <c r="R270" s="156"/>
      <c r="S270" s="156"/>
      <c r="T270" s="156"/>
      <c r="U270" s="156"/>
      <c r="V270" s="156"/>
      <c r="W270" s="156"/>
      <c r="X270" s="156"/>
      <c r="Y270" s="156"/>
    </row>
    <row r="271" spans="15:25" ht="15.75" customHeight="1">
      <c r="O271" s="156"/>
      <c r="P271" s="156"/>
      <c r="Q271" s="156"/>
      <c r="R271" s="156"/>
      <c r="S271" s="156"/>
      <c r="T271" s="156"/>
      <c r="U271" s="156"/>
      <c r="V271" s="156"/>
      <c r="W271" s="156"/>
      <c r="X271" s="156"/>
      <c r="Y271" s="156"/>
    </row>
    <row r="272" spans="15:25" ht="15.75" customHeight="1">
      <c r="O272" s="156"/>
      <c r="P272" s="156"/>
      <c r="Q272" s="156"/>
      <c r="R272" s="156"/>
      <c r="S272" s="156"/>
      <c r="T272" s="156"/>
      <c r="U272" s="156"/>
      <c r="V272" s="156"/>
      <c r="W272" s="156"/>
      <c r="X272" s="156"/>
      <c r="Y272" s="156"/>
    </row>
    <row r="273" spans="15:25" ht="15.75" customHeight="1">
      <c r="O273" s="156"/>
      <c r="P273" s="156"/>
      <c r="Q273" s="156"/>
      <c r="R273" s="156"/>
      <c r="S273" s="156"/>
      <c r="T273" s="156"/>
      <c r="U273" s="156"/>
      <c r="V273" s="156"/>
      <c r="W273" s="156"/>
      <c r="X273" s="156"/>
      <c r="Y273" s="156"/>
    </row>
    <row r="274" spans="15:25" ht="15.75" customHeight="1">
      <c r="O274" s="156"/>
      <c r="P274" s="156"/>
      <c r="Q274" s="156"/>
      <c r="R274" s="156"/>
      <c r="S274" s="156"/>
      <c r="T274" s="156"/>
      <c r="U274" s="156"/>
      <c r="V274" s="156"/>
      <c r="W274" s="156"/>
      <c r="X274" s="156"/>
      <c r="Y274" s="156"/>
    </row>
    <row r="275" spans="15:25" ht="15.75" customHeight="1">
      <c r="O275" s="156"/>
      <c r="P275" s="156"/>
      <c r="Q275" s="156"/>
      <c r="R275" s="156"/>
      <c r="S275" s="156"/>
      <c r="T275" s="156"/>
      <c r="U275" s="156"/>
      <c r="V275" s="156"/>
      <c r="W275" s="156"/>
      <c r="X275" s="156"/>
      <c r="Y275" s="156"/>
    </row>
    <row r="276" spans="15:25" ht="15.75" customHeight="1">
      <c r="O276" s="156"/>
      <c r="P276" s="156"/>
      <c r="Q276" s="156"/>
      <c r="R276" s="156"/>
      <c r="S276" s="156"/>
      <c r="T276" s="156"/>
      <c r="U276" s="156"/>
      <c r="V276" s="156"/>
      <c r="W276" s="156"/>
      <c r="X276" s="156"/>
      <c r="Y276" s="156"/>
    </row>
    <row r="277" spans="15:25" ht="15.75" customHeight="1">
      <c r="O277" s="156"/>
      <c r="P277" s="156"/>
      <c r="Q277" s="156"/>
      <c r="R277" s="156"/>
      <c r="S277" s="156"/>
      <c r="T277" s="156"/>
      <c r="U277" s="156"/>
      <c r="V277" s="156"/>
      <c r="W277" s="156"/>
      <c r="X277" s="156"/>
      <c r="Y277" s="156"/>
    </row>
    <row r="278" spans="15:25" ht="15.75" customHeight="1">
      <c r="O278" s="156"/>
      <c r="P278" s="156"/>
      <c r="Q278" s="156"/>
      <c r="R278" s="156"/>
      <c r="S278" s="156"/>
      <c r="T278" s="156"/>
      <c r="U278" s="156"/>
      <c r="V278" s="156"/>
      <c r="W278" s="156"/>
      <c r="X278" s="156"/>
      <c r="Y278" s="156"/>
    </row>
    <row r="279" spans="15:25" ht="15.75" customHeight="1">
      <c r="O279" s="156"/>
      <c r="P279" s="156"/>
      <c r="Q279" s="156"/>
      <c r="R279" s="156"/>
      <c r="S279" s="156"/>
      <c r="T279" s="156"/>
      <c r="U279" s="156"/>
      <c r="V279" s="156"/>
      <c r="W279" s="156"/>
      <c r="X279" s="156"/>
      <c r="Y279" s="156"/>
    </row>
    <row r="280" spans="15:25" ht="15.75" customHeight="1">
      <c r="O280" s="156"/>
      <c r="P280" s="156"/>
      <c r="Q280" s="156"/>
      <c r="R280" s="156"/>
      <c r="S280" s="156"/>
      <c r="T280" s="156"/>
      <c r="U280" s="156"/>
      <c r="V280" s="156"/>
      <c r="W280" s="156"/>
      <c r="X280" s="156"/>
      <c r="Y280" s="156"/>
    </row>
    <row r="281" spans="15:25" ht="15.75" customHeight="1">
      <c r="O281" s="156"/>
      <c r="P281" s="156"/>
      <c r="Q281" s="156"/>
      <c r="R281" s="156"/>
      <c r="S281" s="156"/>
      <c r="T281" s="156"/>
      <c r="U281" s="156"/>
      <c r="V281" s="156"/>
      <c r="W281" s="156"/>
      <c r="X281" s="156"/>
      <c r="Y281" s="156"/>
    </row>
    <row r="282" spans="15:25" ht="15.75" customHeight="1">
      <c r="O282" s="156"/>
      <c r="P282" s="156"/>
      <c r="Q282" s="156"/>
      <c r="R282" s="156"/>
      <c r="S282" s="156"/>
      <c r="T282" s="156"/>
      <c r="U282" s="156"/>
      <c r="V282" s="156"/>
      <c r="W282" s="156"/>
      <c r="X282" s="156"/>
      <c r="Y282" s="156"/>
    </row>
    <row r="283" spans="15:25" ht="15.75" customHeight="1">
      <c r="O283" s="156"/>
      <c r="P283" s="156"/>
      <c r="Q283" s="156"/>
      <c r="R283" s="156"/>
      <c r="S283" s="156"/>
      <c r="T283" s="156"/>
      <c r="U283" s="156"/>
      <c r="V283" s="156"/>
      <c r="W283" s="156"/>
      <c r="X283" s="156"/>
      <c r="Y283" s="156"/>
    </row>
    <row r="284" spans="15:25" ht="15.75" customHeight="1">
      <c r="O284" s="156"/>
      <c r="P284" s="156"/>
      <c r="Q284" s="156"/>
      <c r="R284" s="156"/>
      <c r="S284" s="156"/>
      <c r="T284" s="156"/>
      <c r="U284" s="156"/>
      <c r="V284" s="156"/>
      <c r="W284" s="156"/>
      <c r="X284" s="156"/>
      <c r="Y284" s="156"/>
    </row>
    <row r="285" spans="15:25" ht="15.75" customHeight="1">
      <c r="O285" s="156"/>
      <c r="P285" s="156"/>
      <c r="Q285" s="156"/>
      <c r="R285" s="156"/>
      <c r="S285" s="156"/>
      <c r="T285" s="156"/>
      <c r="U285" s="156"/>
      <c r="V285" s="156"/>
      <c r="W285" s="156"/>
      <c r="X285" s="156"/>
      <c r="Y285" s="156"/>
    </row>
    <row r="286" spans="15:25" ht="15.75" customHeight="1">
      <c r="O286" s="156"/>
      <c r="P286" s="156"/>
      <c r="Q286" s="156"/>
      <c r="R286" s="156"/>
      <c r="S286" s="156"/>
      <c r="T286" s="156"/>
      <c r="U286" s="156"/>
      <c r="V286" s="156"/>
      <c r="W286" s="156"/>
      <c r="X286" s="156"/>
      <c r="Y286" s="156"/>
    </row>
    <row r="287" spans="15:25" ht="15.75" customHeight="1">
      <c r="O287" s="156"/>
      <c r="P287" s="156"/>
      <c r="Q287" s="156"/>
      <c r="R287" s="156"/>
      <c r="S287" s="156"/>
      <c r="T287" s="156"/>
      <c r="U287" s="156"/>
      <c r="V287" s="156"/>
      <c r="W287" s="156"/>
      <c r="X287" s="156"/>
      <c r="Y287" s="156"/>
    </row>
    <row r="288" spans="15:25" ht="15.75" customHeight="1">
      <c r="O288" s="156"/>
      <c r="P288" s="156"/>
      <c r="Q288" s="156"/>
      <c r="R288" s="156"/>
      <c r="S288" s="156"/>
      <c r="T288" s="156"/>
      <c r="U288" s="156"/>
      <c r="V288" s="156"/>
      <c r="W288" s="156"/>
      <c r="X288" s="156"/>
      <c r="Y288" s="156"/>
    </row>
    <row r="289" spans="15:25" ht="15.75" customHeight="1">
      <c r="O289" s="156"/>
      <c r="P289" s="156"/>
      <c r="Q289" s="156"/>
      <c r="R289" s="156"/>
      <c r="S289" s="156"/>
      <c r="T289" s="156"/>
      <c r="U289" s="156"/>
      <c r="V289" s="156"/>
      <c r="W289" s="156"/>
      <c r="X289" s="156"/>
      <c r="Y289" s="156"/>
    </row>
    <row r="290" spans="15:25" ht="15.75" customHeight="1">
      <c r="O290" s="156"/>
      <c r="P290" s="156"/>
      <c r="Q290" s="156"/>
      <c r="R290" s="156"/>
      <c r="S290" s="156"/>
      <c r="T290" s="156"/>
      <c r="U290" s="156"/>
      <c r="V290" s="156"/>
      <c r="W290" s="156"/>
      <c r="X290" s="156"/>
      <c r="Y290" s="156"/>
    </row>
    <row r="291" spans="15:25" ht="15.75" customHeight="1">
      <c r="O291" s="156"/>
      <c r="P291" s="156"/>
      <c r="Q291" s="156"/>
      <c r="R291" s="156"/>
      <c r="S291" s="156"/>
      <c r="T291" s="156"/>
      <c r="U291" s="156"/>
      <c r="V291" s="156"/>
      <c r="W291" s="156"/>
      <c r="X291" s="156"/>
      <c r="Y291" s="156"/>
    </row>
    <row r="292" spans="15:25" ht="15.75" customHeight="1">
      <c r="O292" s="156"/>
      <c r="P292" s="156"/>
      <c r="Q292" s="156"/>
      <c r="R292" s="156"/>
      <c r="S292" s="156"/>
      <c r="T292" s="156"/>
      <c r="U292" s="156"/>
      <c r="V292" s="156"/>
      <c r="W292" s="156"/>
      <c r="X292" s="156"/>
      <c r="Y292" s="156"/>
    </row>
    <row r="293" spans="15:25" ht="15.75" customHeight="1">
      <c r="O293" s="156"/>
      <c r="P293" s="156"/>
      <c r="Q293" s="156"/>
      <c r="R293" s="156"/>
      <c r="S293" s="156"/>
      <c r="T293" s="156"/>
      <c r="U293" s="156"/>
      <c r="V293" s="156"/>
      <c r="W293" s="156"/>
      <c r="X293" s="156"/>
      <c r="Y293" s="156"/>
    </row>
    <row r="294" spans="15:25" ht="15.75" customHeight="1">
      <c r="O294" s="156"/>
      <c r="P294" s="156"/>
      <c r="Q294" s="156"/>
      <c r="R294" s="156"/>
      <c r="S294" s="156"/>
      <c r="T294" s="156"/>
      <c r="U294" s="156"/>
      <c r="V294" s="156"/>
      <c r="W294" s="156"/>
      <c r="X294" s="156"/>
      <c r="Y294" s="156"/>
    </row>
    <row r="295" spans="15:25" ht="15.75" customHeight="1">
      <c r="O295" s="156"/>
      <c r="P295" s="156"/>
      <c r="Q295" s="156"/>
      <c r="R295" s="156"/>
      <c r="S295" s="156"/>
      <c r="T295" s="156"/>
      <c r="U295" s="156"/>
      <c r="V295" s="156"/>
      <c r="W295" s="156"/>
      <c r="X295" s="156"/>
      <c r="Y295" s="156"/>
    </row>
    <row r="296" spans="15:25" ht="15.75" customHeight="1">
      <c r="O296" s="156"/>
      <c r="P296" s="156"/>
      <c r="Q296" s="156"/>
      <c r="R296" s="156"/>
      <c r="S296" s="156"/>
      <c r="T296" s="156"/>
      <c r="U296" s="156"/>
      <c r="V296" s="156"/>
      <c r="W296" s="156"/>
      <c r="X296" s="156"/>
      <c r="Y296" s="156"/>
    </row>
    <row r="297" spans="15:25" ht="15.75" customHeight="1">
      <c r="O297" s="156"/>
      <c r="P297" s="156"/>
      <c r="Q297" s="156"/>
      <c r="R297" s="156"/>
      <c r="S297" s="156"/>
      <c r="T297" s="156"/>
      <c r="U297" s="156"/>
      <c r="V297" s="156"/>
      <c r="W297" s="156"/>
      <c r="X297" s="156"/>
      <c r="Y297" s="156"/>
    </row>
    <row r="298" spans="15:25" ht="15.75" customHeight="1">
      <c r="O298" s="156"/>
      <c r="P298" s="156"/>
      <c r="Q298" s="156"/>
      <c r="R298" s="156"/>
      <c r="S298" s="156"/>
      <c r="T298" s="156"/>
      <c r="U298" s="156"/>
      <c r="V298" s="156"/>
      <c r="W298" s="156"/>
      <c r="X298" s="156"/>
      <c r="Y298" s="156"/>
    </row>
    <row r="299" spans="15:25" ht="15.75" customHeight="1">
      <c r="O299" s="156"/>
      <c r="P299" s="156"/>
      <c r="Q299" s="156"/>
      <c r="R299" s="156"/>
      <c r="S299" s="156"/>
      <c r="T299" s="156"/>
      <c r="U299" s="156"/>
      <c r="V299" s="156"/>
      <c r="W299" s="156"/>
      <c r="X299" s="156"/>
      <c r="Y299" s="156"/>
    </row>
    <row r="300" spans="15:25" ht="15.75" customHeight="1">
      <c r="O300" s="156"/>
      <c r="P300" s="156"/>
      <c r="Q300" s="156"/>
      <c r="R300" s="156"/>
      <c r="S300" s="156"/>
      <c r="T300" s="156"/>
      <c r="U300" s="156"/>
      <c r="V300" s="156"/>
      <c r="W300" s="156"/>
      <c r="X300" s="156"/>
      <c r="Y300" s="156"/>
    </row>
    <row r="301" spans="15:25" ht="15.75" customHeight="1">
      <c r="O301" s="156"/>
      <c r="P301" s="156"/>
      <c r="Q301" s="156"/>
      <c r="R301" s="156"/>
      <c r="S301" s="156"/>
      <c r="T301" s="156"/>
      <c r="U301" s="156"/>
      <c r="V301" s="156"/>
      <c r="W301" s="156"/>
      <c r="X301" s="156"/>
      <c r="Y301" s="156"/>
    </row>
    <row r="302" spans="15:25" ht="15.75" customHeight="1">
      <c r="O302" s="156"/>
      <c r="P302" s="156"/>
      <c r="Q302" s="156"/>
      <c r="R302" s="156"/>
      <c r="S302" s="156"/>
      <c r="T302" s="156"/>
      <c r="U302" s="156"/>
      <c r="V302" s="156"/>
      <c r="W302" s="156"/>
      <c r="X302" s="156"/>
      <c r="Y302" s="156"/>
    </row>
    <row r="303" spans="15:25" ht="15.75" customHeight="1">
      <c r="O303" s="156"/>
      <c r="P303" s="156"/>
      <c r="Q303" s="156"/>
      <c r="R303" s="156"/>
      <c r="S303" s="156"/>
      <c r="T303" s="156"/>
      <c r="U303" s="156"/>
      <c r="V303" s="156"/>
      <c r="W303" s="156"/>
      <c r="X303" s="156"/>
      <c r="Y303" s="156"/>
    </row>
    <row r="304" spans="15:25" ht="15.75" customHeight="1">
      <c r="O304" s="156"/>
      <c r="P304" s="156"/>
      <c r="Q304" s="156"/>
      <c r="R304" s="156"/>
      <c r="S304" s="156"/>
      <c r="T304" s="156"/>
      <c r="U304" s="156"/>
      <c r="V304" s="156"/>
      <c r="W304" s="156"/>
      <c r="X304" s="156"/>
      <c r="Y304" s="156"/>
    </row>
    <row r="305" spans="15:25" ht="15.75" customHeight="1">
      <c r="O305" s="156"/>
      <c r="P305" s="156"/>
      <c r="Q305" s="156"/>
      <c r="R305" s="156"/>
      <c r="S305" s="156"/>
      <c r="T305" s="156"/>
      <c r="U305" s="156"/>
      <c r="V305" s="156"/>
      <c r="W305" s="156"/>
      <c r="X305" s="156"/>
      <c r="Y305" s="156"/>
    </row>
    <row r="306" spans="15:25" ht="15.75" customHeight="1">
      <c r="O306" s="156"/>
      <c r="P306" s="156"/>
      <c r="Q306" s="156"/>
      <c r="R306" s="156"/>
      <c r="S306" s="156"/>
      <c r="T306" s="156"/>
      <c r="U306" s="156"/>
      <c r="V306" s="156"/>
      <c r="W306" s="156"/>
      <c r="X306" s="156"/>
      <c r="Y306" s="156"/>
    </row>
    <row r="307" spans="15:25" ht="15.75" customHeight="1">
      <c r="O307" s="156"/>
      <c r="P307" s="156"/>
      <c r="Q307" s="156"/>
      <c r="R307" s="156"/>
      <c r="S307" s="156"/>
      <c r="T307" s="156"/>
      <c r="U307" s="156"/>
      <c r="V307" s="156"/>
      <c r="W307" s="156"/>
      <c r="X307" s="156"/>
      <c r="Y307" s="156"/>
    </row>
    <row r="308" spans="15:25" ht="15.75" customHeight="1">
      <c r="O308" s="156"/>
      <c r="P308" s="156"/>
      <c r="Q308" s="156"/>
      <c r="R308" s="156"/>
      <c r="S308" s="156"/>
      <c r="T308" s="156"/>
      <c r="U308" s="156"/>
      <c r="V308" s="156"/>
      <c r="W308" s="156"/>
      <c r="X308" s="156"/>
      <c r="Y308" s="156"/>
    </row>
    <row r="309" spans="15:25" ht="15.75" customHeight="1">
      <c r="O309" s="156"/>
      <c r="P309" s="156"/>
      <c r="Q309" s="156"/>
      <c r="R309" s="156"/>
      <c r="S309" s="156"/>
      <c r="T309" s="156"/>
      <c r="U309" s="156"/>
      <c r="V309" s="156"/>
      <c r="W309" s="156"/>
      <c r="X309" s="156"/>
      <c r="Y309" s="156"/>
    </row>
    <row r="310" spans="15:25" ht="15.75" customHeight="1">
      <c r="O310" s="156"/>
      <c r="P310" s="156"/>
      <c r="Q310" s="156"/>
      <c r="R310" s="156"/>
      <c r="S310" s="156"/>
      <c r="T310" s="156"/>
      <c r="U310" s="156"/>
      <c r="V310" s="156"/>
      <c r="W310" s="156"/>
      <c r="X310" s="156"/>
      <c r="Y310" s="156"/>
    </row>
    <row r="311" spans="15:25" ht="15.75" customHeight="1">
      <c r="O311" s="156"/>
      <c r="P311" s="156"/>
      <c r="Q311" s="156"/>
      <c r="R311" s="156"/>
      <c r="S311" s="156"/>
      <c r="T311" s="156"/>
      <c r="U311" s="156"/>
      <c r="V311" s="156"/>
      <c r="W311" s="156"/>
      <c r="X311" s="156"/>
      <c r="Y311" s="156"/>
    </row>
    <row r="312" spans="15:25" ht="15.75" customHeight="1">
      <c r="O312" s="156"/>
      <c r="P312" s="156"/>
      <c r="Q312" s="156"/>
      <c r="R312" s="156"/>
      <c r="S312" s="156"/>
      <c r="T312" s="156"/>
      <c r="U312" s="156"/>
      <c r="V312" s="156"/>
      <c r="W312" s="156"/>
      <c r="X312" s="156"/>
      <c r="Y312" s="156"/>
    </row>
    <row r="313" spans="15:25" ht="15.75" customHeight="1">
      <c r="O313" s="156"/>
      <c r="P313" s="156"/>
      <c r="Q313" s="156"/>
      <c r="R313" s="156"/>
      <c r="S313" s="156"/>
      <c r="T313" s="156"/>
      <c r="U313" s="156"/>
      <c r="V313" s="156"/>
      <c r="W313" s="156"/>
      <c r="X313" s="156"/>
      <c r="Y313" s="156"/>
    </row>
    <row r="314" spans="15:25" ht="15.75" customHeight="1">
      <c r="O314" s="156"/>
      <c r="P314" s="156"/>
      <c r="Q314" s="156"/>
      <c r="R314" s="156"/>
      <c r="S314" s="156"/>
      <c r="T314" s="156"/>
      <c r="U314" s="156"/>
      <c r="V314" s="156"/>
      <c r="W314" s="156"/>
      <c r="X314" s="156"/>
      <c r="Y314" s="156"/>
    </row>
    <row r="315" spans="15:25" ht="15.75" customHeight="1">
      <c r="O315" s="156"/>
      <c r="P315" s="156"/>
      <c r="Q315" s="156"/>
      <c r="R315" s="156"/>
      <c r="S315" s="156"/>
      <c r="T315" s="156"/>
      <c r="U315" s="156"/>
      <c r="V315" s="156"/>
      <c r="W315" s="156"/>
      <c r="X315" s="156"/>
      <c r="Y315" s="156"/>
    </row>
    <row r="316" spans="15:25" ht="15.75" customHeight="1">
      <c r="O316" s="156"/>
      <c r="P316" s="156"/>
      <c r="Q316" s="156"/>
      <c r="R316" s="156"/>
      <c r="S316" s="156"/>
      <c r="T316" s="156"/>
      <c r="U316" s="156"/>
      <c r="V316" s="156"/>
      <c r="W316" s="156"/>
      <c r="X316" s="156"/>
      <c r="Y316" s="156"/>
    </row>
    <row r="317" spans="15:25" ht="15.75" customHeight="1">
      <c r="O317" s="156"/>
      <c r="P317" s="156"/>
      <c r="Q317" s="156"/>
      <c r="R317" s="156"/>
      <c r="S317" s="156"/>
      <c r="T317" s="156"/>
      <c r="U317" s="156"/>
      <c r="V317" s="156"/>
      <c r="W317" s="156"/>
      <c r="X317" s="156"/>
      <c r="Y317" s="156"/>
    </row>
    <row r="318" spans="15:25" ht="15.75" customHeight="1">
      <c r="O318" s="156"/>
      <c r="P318" s="156"/>
      <c r="Q318" s="156"/>
      <c r="R318" s="156"/>
      <c r="S318" s="156"/>
      <c r="T318" s="156"/>
      <c r="U318" s="156"/>
      <c r="V318" s="156"/>
      <c r="W318" s="156"/>
      <c r="X318" s="156"/>
      <c r="Y318" s="156"/>
    </row>
    <row r="319" spans="15:25" ht="15.75" customHeight="1">
      <c r="O319" s="156"/>
      <c r="P319" s="156"/>
      <c r="Q319" s="156"/>
      <c r="R319" s="156"/>
      <c r="S319" s="156"/>
      <c r="T319" s="156"/>
      <c r="U319" s="156"/>
      <c r="V319" s="156"/>
      <c r="W319" s="156"/>
      <c r="X319" s="156"/>
      <c r="Y319" s="156"/>
    </row>
    <row r="320" spans="15:25" ht="15.75" customHeight="1">
      <c r="O320" s="156"/>
      <c r="P320" s="156"/>
      <c r="Q320" s="156"/>
      <c r="R320" s="156"/>
      <c r="S320" s="156"/>
      <c r="T320" s="156"/>
      <c r="U320" s="156"/>
      <c r="V320" s="156"/>
      <c r="W320" s="156"/>
      <c r="X320" s="156"/>
      <c r="Y320" s="156"/>
    </row>
    <row r="321" spans="15:25" ht="15.75" customHeight="1">
      <c r="O321" s="156"/>
      <c r="P321" s="156"/>
      <c r="Q321" s="156"/>
      <c r="R321" s="156"/>
      <c r="S321" s="156"/>
      <c r="T321" s="156"/>
      <c r="U321" s="156"/>
      <c r="V321" s="156"/>
      <c r="W321" s="156"/>
      <c r="X321" s="156"/>
      <c r="Y321" s="156"/>
    </row>
    <row r="322" spans="15:25" ht="15.75" customHeight="1">
      <c r="O322" s="156"/>
      <c r="P322" s="156"/>
      <c r="Q322" s="156"/>
      <c r="R322" s="156"/>
      <c r="S322" s="156"/>
      <c r="T322" s="156"/>
      <c r="U322" s="156"/>
      <c r="V322" s="156"/>
      <c r="W322" s="156"/>
      <c r="X322" s="156"/>
      <c r="Y322" s="156"/>
    </row>
    <row r="323" spans="15:25" ht="15.75" customHeight="1">
      <c r="O323" s="156"/>
      <c r="P323" s="156"/>
      <c r="Q323" s="156"/>
      <c r="R323" s="156"/>
      <c r="S323" s="156"/>
      <c r="T323" s="156"/>
      <c r="U323" s="156"/>
      <c r="V323" s="156"/>
      <c r="W323" s="156"/>
      <c r="X323" s="156"/>
      <c r="Y323" s="156"/>
    </row>
    <row r="324" spans="15:25" ht="15.75" customHeight="1">
      <c r="O324" s="156"/>
      <c r="P324" s="156"/>
      <c r="Q324" s="156"/>
      <c r="R324" s="156"/>
      <c r="S324" s="156"/>
      <c r="T324" s="156"/>
      <c r="U324" s="156"/>
      <c r="V324" s="156"/>
      <c r="W324" s="156"/>
      <c r="X324" s="156"/>
      <c r="Y324" s="156"/>
    </row>
    <row r="325" spans="15:25" ht="15.75" customHeight="1">
      <c r="O325" s="156"/>
      <c r="P325" s="156"/>
      <c r="Q325" s="156"/>
      <c r="R325" s="156"/>
      <c r="S325" s="156"/>
      <c r="T325" s="156"/>
      <c r="U325" s="156"/>
      <c r="V325" s="156"/>
      <c r="W325" s="156"/>
      <c r="X325" s="156"/>
      <c r="Y325" s="156"/>
    </row>
    <row r="326" spans="15:25" ht="15.75" customHeight="1">
      <c r="O326" s="156"/>
      <c r="P326" s="156"/>
      <c r="Q326" s="156"/>
      <c r="R326" s="156"/>
      <c r="S326" s="156"/>
      <c r="T326" s="156"/>
      <c r="U326" s="156"/>
      <c r="V326" s="156"/>
      <c r="W326" s="156"/>
      <c r="X326" s="156"/>
      <c r="Y326" s="156"/>
    </row>
    <row r="327" spans="15:25" ht="15.75" customHeight="1">
      <c r="O327" s="156"/>
      <c r="P327" s="156"/>
      <c r="Q327" s="156"/>
      <c r="R327" s="156"/>
      <c r="S327" s="156"/>
      <c r="T327" s="156"/>
      <c r="U327" s="156"/>
      <c r="V327" s="156"/>
      <c r="W327" s="156"/>
      <c r="X327" s="156"/>
      <c r="Y327" s="156"/>
    </row>
    <row r="328" spans="15:25" ht="15.75" customHeight="1">
      <c r="O328" s="156"/>
      <c r="P328" s="156"/>
      <c r="Q328" s="156"/>
      <c r="R328" s="156"/>
      <c r="S328" s="156"/>
      <c r="T328" s="156"/>
      <c r="U328" s="156"/>
      <c r="V328" s="156"/>
      <c r="W328" s="156"/>
      <c r="X328" s="156"/>
      <c r="Y328" s="156"/>
    </row>
    <row r="329" spans="15:25" ht="15.75" customHeight="1">
      <c r="O329" s="156"/>
      <c r="P329" s="156"/>
      <c r="Q329" s="156"/>
      <c r="R329" s="156"/>
      <c r="S329" s="156"/>
      <c r="T329" s="156"/>
      <c r="U329" s="156"/>
      <c r="V329" s="156"/>
      <c r="W329" s="156"/>
      <c r="X329" s="156"/>
      <c r="Y329" s="156"/>
    </row>
    <row r="330" spans="15:25" ht="15.75" customHeight="1">
      <c r="O330" s="156"/>
      <c r="P330" s="156"/>
      <c r="Q330" s="156"/>
      <c r="R330" s="156"/>
      <c r="S330" s="156"/>
      <c r="T330" s="156"/>
      <c r="U330" s="156"/>
      <c r="V330" s="156"/>
      <c r="W330" s="156"/>
      <c r="X330" s="156"/>
      <c r="Y330" s="156"/>
    </row>
    <row r="331" spans="15:25" ht="15.75" customHeight="1">
      <c r="O331" s="156"/>
      <c r="P331" s="156"/>
      <c r="Q331" s="156"/>
      <c r="R331" s="156"/>
      <c r="S331" s="156"/>
      <c r="T331" s="156"/>
      <c r="U331" s="156"/>
      <c r="V331" s="156"/>
      <c r="W331" s="156"/>
      <c r="X331" s="156"/>
      <c r="Y331" s="156"/>
    </row>
    <row r="332" spans="15:25" ht="15.75" customHeight="1">
      <c r="O332" s="156"/>
      <c r="P332" s="156"/>
      <c r="Q332" s="156"/>
      <c r="R332" s="156"/>
      <c r="S332" s="156"/>
      <c r="T332" s="156"/>
      <c r="U332" s="156"/>
      <c r="V332" s="156"/>
      <c r="W332" s="156"/>
      <c r="X332" s="156"/>
      <c r="Y332" s="156"/>
    </row>
    <row r="333" spans="15:25" ht="15.75" customHeight="1">
      <c r="O333" s="156"/>
      <c r="P333" s="156"/>
      <c r="Q333" s="156"/>
      <c r="R333" s="156"/>
      <c r="S333" s="156"/>
      <c r="T333" s="156"/>
      <c r="U333" s="156"/>
      <c r="V333" s="156"/>
      <c r="W333" s="156"/>
      <c r="X333" s="156"/>
      <c r="Y333" s="156"/>
    </row>
    <row r="334" spans="15:25" ht="15.75" customHeight="1">
      <c r="O334" s="156"/>
      <c r="P334" s="156"/>
      <c r="Q334" s="156"/>
      <c r="R334" s="156"/>
      <c r="S334" s="156"/>
      <c r="T334" s="156"/>
      <c r="U334" s="156"/>
      <c r="V334" s="156"/>
      <c r="W334" s="156"/>
      <c r="X334" s="156"/>
      <c r="Y334" s="156"/>
    </row>
    <row r="335" spans="15:25" ht="15.75" customHeight="1">
      <c r="O335" s="156"/>
      <c r="P335" s="156"/>
      <c r="Q335" s="156"/>
      <c r="R335" s="156"/>
      <c r="S335" s="156"/>
      <c r="T335" s="156"/>
      <c r="U335" s="156"/>
      <c r="V335" s="156"/>
      <c r="W335" s="156"/>
      <c r="X335" s="156"/>
      <c r="Y335" s="156"/>
    </row>
    <row r="336" spans="15:25" ht="15.75" customHeight="1">
      <c r="O336" s="156"/>
      <c r="P336" s="156"/>
      <c r="Q336" s="156"/>
      <c r="R336" s="156"/>
      <c r="S336" s="156"/>
      <c r="T336" s="156"/>
      <c r="U336" s="156"/>
      <c r="V336" s="156"/>
      <c r="W336" s="156"/>
      <c r="X336" s="156"/>
      <c r="Y336" s="156"/>
    </row>
    <row r="337" spans="15:25" ht="15.75" customHeight="1">
      <c r="O337" s="156"/>
      <c r="P337" s="156"/>
      <c r="Q337" s="156"/>
      <c r="R337" s="156"/>
      <c r="S337" s="156"/>
      <c r="T337" s="156"/>
      <c r="U337" s="156"/>
      <c r="V337" s="156"/>
      <c r="W337" s="156"/>
      <c r="X337" s="156"/>
      <c r="Y337" s="156"/>
    </row>
    <row r="338" spans="15:25" ht="15.75" customHeight="1">
      <c r="O338" s="156"/>
      <c r="P338" s="156"/>
      <c r="Q338" s="156"/>
      <c r="R338" s="156"/>
      <c r="S338" s="156"/>
      <c r="T338" s="156"/>
      <c r="U338" s="156"/>
      <c r="V338" s="156"/>
      <c r="W338" s="156"/>
      <c r="X338" s="156"/>
      <c r="Y338" s="156"/>
    </row>
    <row r="339" spans="15:25" ht="15.75" customHeight="1">
      <c r="O339" s="156"/>
      <c r="P339" s="156"/>
      <c r="Q339" s="156"/>
      <c r="R339" s="156"/>
      <c r="S339" s="156"/>
      <c r="T339" s="156"/>
      <c r="U339" s="156"/>
      <c r="V339" s="156"/>
      <c r="W339" s="156"/>
      <c r="X339" s="156"/>
      <c r="Y339" s="156"/>
    </row>
    <row r="340" spans="15:25" ht="15.75" customHeight="1">
      <c r="O340" s="156"/>
      <c r="P340" s="156"/>
      <c r="Q340" s="156"/>
      <c r="R340" s="156"/>
      <c r="S340" s="156"/>
      <c r="T340" s="156"/>
      <c r="U340" s="156"/>
      <c r="V340" s="156"/>
      <c r="W340" s="156"/>
      <c r="X340" s="156"/>
      <c r="Y340" s="156"/>
    </row>
    <row r="341" spans="15:25" ht="15.75" customHeight="1">
      <c r="O341" s="156"/>
      <c r="P341" s="156"/>
      <c r="Q341" s="156"/>
      <c r="R341" s="156"/>
      <c r="S341" s="156"/>
      <c r="T341" s="156"/>
      <c r="U341" s="156"/>
      <c r="V341" s="156"/>
      <c r="W341" s="156"/>
      <c r="X341" s="156"/>
      <c r="Y341" s="156"/>
    </row>
    <row r="342" spans="15:25" ht="15.75" customHeight="1">
      <c r="O342" s="156"/>
      <c r="P342" s="156"/>
      <c r="Q342" s="156"/>
      <c r="R342" s="156"/>
      <c r="S342" s="156"/>
      <c r="T342" s="156"/>
      <c r="U342" s="156"/>
      <c r="V342" s="156"/>
      <c r="W342" s="156"/>
      <c r="X342" s="156"/>
      <c r="Y342" s="156"/>
    </row>
    <row r="343" spans="15:25" ht="15.75" customHeight="1">
      <c r="O343" s="156"/>
      <c r="P343" s="156"/>
      <c r="Q343" s="156"/>
      <c r="R343" s="156"/>
      <c r="S343" s="156"/>
      <c r="T343" s="156"/>
      <c r="U343" s="156"/>
      <c r="V343" s="156"/>
      <c r="W343" s="156"/>
      <c r="X343" s="156"/>
      <c r="Y343" s="156"/>
    </row>
    <row r="344" spans="15:25" ht="15.75" customHeight="1">
      <c r="O344" s="156"/>
      <c r="P344" s="156"/>
      <c r="Q344" s="156"/>
      <c r="R344" s="156"/>
      <c r="S344" s="156"/>
      <c r="T344" s="156"/>
      <c r="U344" s="156"/>
      <c r="V344" s="156"/>
      <c r="W344" s="156"/>
      <c r="X344" s="156"/>
      <c r="Y344" s="156"/>
    </row>
    <row r="345" spans="15:25" ht="15.75" customHeight="1">
      <c r="O345" s="156"/>
      <c r="P345" s="156"/>
      <c r="Q345" s="156"/>
      <c r="R345" s="156"/>
      <c r="S345" s="156"/>
      <c r="T345" s="156"/>
      <c r="U345" s="156"/>
      <c r="V345" s="156"/>
      <c r="W345" s="156"/>
      <c r="X345" s="156"/>
      <c r="Y345" s="156"/>
    </row>
    <row r="346" spans="15:25" ht="15.75" customHeight="1">
      <c r="O346" s="156"/>
      <c r="P346" s="156"/>
      <c r="Q346" s="156"/>
      <c r="R346" s="156"/>
      <c r="S346" s="156"/>
      <c r="T346" s="156"/>
      <c r="U346" s="156"/>
      <c r="V346" s="156"/>
      <c r="W346" s="156"/>
      <c r="X346" s="156"/>
      <c r="Y346" s="156"/>
    </row>
    <row r="347" spans="15:25" ht="15.75" customHeight="1">
      <c r="O347" s="156"/>
      <c r="P347" s="156"/>
      <c r="Q347" s="156"/>
      <c r="R347" s="156"/>
      <c r="S347" s="156"/>
      <c r="T347" s="156"/>
      <c r="U347" s="156"/>
      <c r="V347" s="156"/>
      <c r="W347" s="156"/>
      <c r="X347" s="156"/>
      <c r="Y347" s="156"/>
    </row>
    <row r="348" spans="15:25" ht="15.75" customHeight="1">
      <c r="O348" s="156"/>
      <c r="P348" s="156"/>
      <c r="Q348" s="156"/>
      <c r="R348" s="156"/>
      <c r="S348" s="156"/>
      <c r="T348" s="156"/>
      <c r="U348" s="156"/>
      <c r="V348" s="156"/>
      <c r="W348" s="156"/>
      <c r="X348" s="156"/>
      <c r="Y348" s="156"/>
    </row>
    <row r="349" spans="15:25" ht="15.75" customHeight="1">
      <c r="O349" s="156"/>
      <c r="P349" s="156"/>
      <c r="Q349" s="156"/>
      <c r="R349" s="156"/>
      <c r="S349" s="156"/>
      <c r="T349" s="156"/>
      <c r="U349" s="156"/>
      <c r="V349" s="156"/>
      <c r="W349" s="156"/>
      <c r="X349" s="156"/>
      <c r="Y349" s="156"/>
    </row>
    <row r="350" spans="15:25" ht="15.75" customHeight="1">
      <c r="O350" s="156"/>
      <c r="P350" s="156"/>
      <c r="Q350" s="156"/>
      <c r="R350" s="156"/>
      <c r="S350" s="156"/>
      <c r="T350" s="156"/>
      <c r="U350" s="156"/>
      <c r="V350" s="156"/>
      <c r="W350" s="156"/>
      <c r="X350" s="156"/>
      <c r="Y350" s="156"/>
    </row>
    <row r="351" spans="15:25" ht="15.75" customHeight="1">
      <c r="O351" s="156"/>
      <c r="P351" s="156"/>
      <c r="Q351" s="156"/>
      <c r="R351" s="156"/>
      <c r="S351" s="156"/>
      <c r="T351" s="156"/>
      <c r="U351" s="156"/>
      <c r="V351" s="156"/>
      <c r="W351" s="156"/>
      <c r="X351" s="156"/>
      <c r="Y351" s="156"/>
    </row>
    <row r="352" spans="15:25" ht="15.75" customHeight="1">
      <c r="O352" s="156"/>
      <c r="P352" s="156"/>
      <c r="Q352" s="156"/>
      <c r="R352" s="156"/>
      <c r="S352" s="156"/>
      <c r="T352" s="156"/>
      <c r="U352" s="156"/>
      <c r="V352" s="156"/>
      <c r="W352" s="156"/>
      <c r="X352" s="156"/>
      <c r="Y352" s="156"/>
    </row>
    <row r="353" spans="15:25" ht="15.75" customHeight="1">
      <c r="O353" s="156"/>
      <c r="P353" s="156"/>
      <c r="Q353" s="156"/>
      <c r="R353" s="156"/>
      <c r="S353" s="156"/>
      <c r="T353" s="156"/>
      <c r="U353" s="156"/>
      <c r="V353" s="156"/>
      <c r="W353" s="156"/>
      <c r="X353" s="156"/>
      <c r="Y353" s="156"/>
    </row>
    <row r="354" spans="15:25" ht="15.75" customHeight="1">
      <c r="O354" s="156"/>
      <c r="P354" s="156"/>
      <c r="Q354" s="156"/>
      <c r="R354" s="156"/>
      <c r="S354" s="156"/>
      <c r="T354" s="156"/>
      <c r="U354" s="156"/>
      <c r="V354" s="156"/>
      <c r="W354" s="156"/>
      <c r="X354" s="156"/>
      <c r="Y354" s="156"/>
    </row>
    <row r="355" spans="15:25" ht="15.75" customHeight="1">
      <c r="O355" s="156"/>
      <c r="P355" s="156"/>
      <c r="Q355" s="156"/>
      <c r="R355" s="156"/>
      <c r="S355" s="156"/>
      <c r="T355" s="156"/>
      <c r="U355" s="156"/>
      <c r="V355" s="156"/>
      <c r="W355" s="156"/>
      <c r="X355" s="156"/>
      <c r="Y355" s="156"/>
    </row>
    <row r="356" spans="15:25" ht="15.75" customHeight="1">
      <c r="O356" s="156"/>
      <c r="P356" s="156"/>
      <c r="Q356" s="156"/>
      <c r="R356" s="156"/>
      <c r="S356" s="156"/>
      <c r="T356" s="156"/>
      <c r="U356" s="156"/>
      <c r="V356" s="156"/>
      <c r="W356" s="156"/>
      <c r="X356" s="156"/>
      <c r="Y356" s="156"/>
    </row>
    <row r="357" spans="15:25" ht="15.75" customHeight="1">
      <c r="O357" s="156"/>
      <c r="P357" s="156"/>
      <c r="Q357" s="156"/>
      <c r="R357" s="156"/>
      <c r="S357" s="156"/>
      <c r="T357" s="156"/>
      <c r="U357" s="156"/>
      <c r="V357" s="156"/>
      <c r="W357" s="156"/>
      <c r="X357" s="156"/>
      <c r="Y357" s="156"/>
    </row>
    <row r="358" spans="15:25" ht="15.75" customHeight="1">
      <c r="O358" s="156"/>
      <c r="P358" s="156"/>
      <c r="Q358" s="156"/>
      <c r="R358" s="156"/>
      <c r="S358" s="156"/>
      <c r="T358" s="156"/>
      <c r="U358" s="156"/>
      <c r="V358" s="156"/>
      <c r="W358" s="156"/>
      <c r="X358" s="156"/>
      <c r="Y358" s="156"/>
    </row>
    <row r="359" spans="15:25" ht="15.75" customHeight="1">
      <c r="O359" s="156"/>
      <c r="P359" s="156"/>
      <c r="Q359" s="156"/>
      <c r="R359" s="156"/>
      <c r="S359" s="156"/>
      <c r="T359" s="156"/>
      <c r="U359" s="156"/>
      <c r="V359" s="156"/>
      <c r="W359" s="156"/>
      <c r="X359" s="156"/>
      <c r="Y359" s="156"/>
    </row>
    <row r="360" spans="15:25" ht="15.75" customHeight="1">
      <c r="O360" s="156"/>
      <c r="P360" s="156"/>
      <c r="Q360" s="156"/>
      <c r="R360" s="156"/>
      <c r="S360" s="156"/>
      <c r="T360" s="156"/>
      <c r="U360" s="156"/>
      <c r="V360" s="156"/>
      <c r="W360" s="156"/>
      <c r="X360" s="156"/>
      <c r="Y360" s="156"/>
    </row>
    <row r="361" spans="15:25" ht="15.75" customHeight="1">
      <c r="O361" s="156"/>
      <c r="P361" s="156"/>
      <c r="Q361" s="156"/>
      <c r="R361" s="156"/>
      <c r="S361" s="156"/>
      <c r="T361" s="156"/>
      <c r="U361" s="156"/>
      <c r="V361" s="156"/>
      <c r="W361" s="156"/>
      <c r="X361" s="156"/>
      <c r="Y361" s="156"/>
    </row>
    <row r="362" spans="15:25" ht="15.75" customHeight="1">
      <c r="O362" s="156"/>
      <c r="P362" s="156"/>
      <c r="Q362" s="156"/>
      <c r="R362" s="156"/>
      <c r="S362" s="156"/>
      <c r="T362" s="156"/>
      <c r="U362" s="156"/>
      <c r="V362" s="156"/>
      <c r="W362" s="156"/>
      <c r="X362" s="156"/>
      <c r="Y362" s="156"/>
    </row>
    <row r="363" spans="15:25" ht="15.75" customHeight="1">
      <c r="O363" s="156"/>
      <c r="P363" s="156"/>
      <c r="Q363" s="156"/>
      <c r="R363" s="156"/>
      <c r="S363" s="156"/>
      <c r="T363" s="156"/>
      <c r="U363" s="156"/>
      <c r="V363" s="156"/>
      <c r="W363" s="156"/>
      <c r="X363" s="156"/>
      <c r="Y363" s="156"/>
    </row>
    <row r="364" spans="15:25" ht="15.75" customHeight="1">
      <c r="O364" s="156"/>
      <c r="P364" s="156"/>
      <c r="Q364" s="156"/>
      <c r="R364" s="156"/>
      <c r="S364" s="156"/>
      <c r="T364" s="156"/>
      <c r="U364" s="156"/>
      <c r="V364" s="156"/>
      <c r="W364" s="156"/>
      <c r="X364" s="156"/>
      <c r="Y364" s="156"/>
    </row>
    <row r="365" spans="15:25" ht="15.75" customHeight="1">
      <c r="O365" s="156"/>
      <c r="P365" s="156"/>
      <c r="Q365" s="156"/>
      <c r="R365" s="156"/>
      <c r="S365" s="156"/>
      <c r="T365" s="156"/>
      <c r="U365" s="156"/>
      <c r="V365" s="156"/>
      <c r="W365" s="156"/>
      <c r="X365" s="156"/>
      <c r="Y365" s="156"/>
    </row>
    <row r="366" spans="15:25" ht="15.75" customHeight="1">
      <c r="O366" s="156"/>
      <c r="P366" s="156"/>
      <c r="Q366" s="156"/>
      <c r="R366" s="156"/>
      <c r="S366" s="156"/>
      <c r="T366" s="156"/>
      <c r="U366" s="156"/>
      <c r="V366" s="156"/>
      <c r="W366" s="156"/>
      <c r="X366" s="156"/>
      <c r="Y366" s="156"/>
    </row>
    <row r="367" spans="15:25" ht="15.75" customHeight="1">
      <c r="O367" s="156"/>
      <c r="P367" s="156"/>
      <c r="Q367" s="156"/>
      <c r="R367" s="156"/>
      <c r="S367" s="156"/>
      <c r="T367" s="156"/>
      <c r="U367" s="156"/>
      <c r="V367" s="156"/>
      <c r="W367" s="156"/>
      <c r="X367" s="156"/>
      <c r="Y367" s="156"/>
    </row>
    <row r="368" spans="15:25" ht="15.75" customHeight="1">
      <c r="O368" s="156"/>
      <c r="P368" s="156"/>
      <c r="Q368" s="156"/>
      <c r="R368" s="156"/>
      <c r="S368" s="156"/>
      <c r="T368" s="156"/>
      <c r="U368" s="156"/>
      <c r="V368" s="156"/>
      <c r="W368" s="156"/>
      <c r="X368" s="156"/>
      <c r="Y368" s="156"/>
    </row>
    <row r="369" spans="15:25" ht="15.75" customHeight="1">
      <c r="O369" s="156"/>
      <c r="P369" s="156"/>
      <c r="Q369" s="156"/>
      <c r="R369" s="156"/>
      <c r="S369" s="156"/>
      <c r="T369" s="156"/>
      <c r="U369" s="156"/>
      <c r="V369" s="156"/>
      <c r="W369" s="156"/>
      <c r="X369" s="156"/>
      <c r="Y369" s="156"/>
    </row>
    <row r="370" spans="15:25" ht="15.75" customHeight="1">
      <c r="O370" s="156"/>
      <c r="P370" s="156"/>
      <c r="Q370" s="156"/>
      <c r="R370" s="156"/>
      <c r="S370" s="156"/>
      <c r="T370" s="156"/>
      <c r="U370" s="156"/>
      <c r="V370" s="156"/>
      <c r="W370" s="156"/>
      <c r="X370" s="156"/>
      <c r="Y370" s="156"/>
    </row>
    <row r="371" spans="15:25" ht="15.75" customHeight="1">
      <c r="O371" s="156"/>
      <c r="P371" s="156"/>
      <c r="Q371" s="156"/>
      <c r="R371" s="156"/>
      <c r="S371" s="156"/>
      <c r="T371" s="156"/>
      <c r="U371" s="156"/>
      <c r="V371" s="156"/>
      <c r="W371" s="156"/>
      <c r="X371" s="156"/>
      <c r="Y371" s="156"/>
    </row>
    <row r="372" spans="15:25" ht="15.75" customHeight="1">
      <c r="O372" s="156"/>
      <c r="P372" s="156"/>
      <c r="Q372" s="156"/>
      <c r="R372" s="156"/>
      <c r="S372" s="156"/>
      <c r="T372" s="156"/>
      <c r="U372" s="156"/>
      <c r="V372" s="156"/>
      <c r="W372" s="156"/>
      <c r="X372" s="156"/>
      <c r="Y372" s="156"/>
    </row>
    <row r="373" spans="15:25" ht="15.75" customHeight="1">
      <c r="O373" s="156"/>
      <c r="P373" s="156"/>
      <c r="Q373" s="156"/>
      <c r="R373" s="156"/>
      <c r="S373" s="156"/>
      <c r="T373" s="156"/>
      <c r="U373" s="156"/>
      <c r="V373" s="156"/>
      <c r="W373" s="156"/>
      <c r="X373" s="156"/>
      <c r="Y373" s="156"/>
    </row>
    <row r="374" spans="15:25" ht="15.75" customHeight="1">
      <c r="O374" s="156"/>
      <c r="P374" s="156"/>
      <c r="Q374" s="156"/>
      <c r="R374" s="156"/>
      <c r="S374" s="156"/>
      <c r="T374" s="156"/>
      <c r="U374" s="156"/>
      <c r="V374" s="156"/>
      <c r="W374" s="156"/>
      <c r="X374" s="156"/>
      <c r="Y374" s="156"/>
    </row>
    <row r="375" spans="15:25" ht="15.75" customHeight="1">
      <c r="O375" s="156"/>
      <c r="P375" s="156"/>
      <c r="Q375" s="156"/>
      <c r="R375" s="156"/>
      <c r="S375" s="156"/>
      <c r="T375" s="156"/>
      <c r="U375" s="156"/>
      <c r="V375" s="156"/>
      <c r="W375" s="156"/>
      <c r="X375" s="156"/>
      <c r="Y375" s="156"/>
    </row>
    <row r="376" spans="15:25" ht="15.75" customHeight="1">
      <c r="O376" s="156"/>
      <c r="P376" s="156"/>
      <c r="Q376" s="156"/>
      <c r="R376" s="156"/>
      <c r="S376" s="156"/>
      <c r="T376" s="156"/>
      <c r="U376" s="156"/>
      <c r="V376" s="156"/>
      <c r="W376" s="156"/>
      <c r="X376" s="156"/>
      <c r="Y376" s="156"/>
    </row>
    <row r="377" spans="15:25" ht="15.75" customHeight="1">
      <c r="O377" s="156"/>
      <c r="P377" s="156"/>
      <c r="Q377" s="156"/>
      <c r="R377" s="156"/>
      <c r="S377" s="156"/>
      <c r="T377" s="156"/>
      <c r="U377" s="156"/>
      <c r="V377" s="156"/>
      <c r="W377" s="156"/>
      <c r="X377" s="156"/>
      <c r="Y377" s="156"/>
    </row>
    <row r="378" spans="15:25" ht="15.75" customHeight="1">
      <c r="O378" s="156"/>
      <c r="P378" s="156"/>
      <c r="Q378" s="156"/>
      <c r="R378" s="156"/>
      <c r="S378" s="156"/>
      <c r="T378" s="156"/>
      <c r="U378" s="156"/>
      <c r="V378" s="156"/>
      <c r="W378" s="156"/>
      <c r="X378" s="156"/>
      <c r="Y378" s="156"/>
    </row>
    <row r="379" spans="15:25" ht="15.75" customHeight="1">
      <c r="O379" s="156"/>
      <c r="P379" s="156"/>
      <c r="Q379" s="156"/>
      <c r="R379" s="156"/>
      <c r="S379" s="156"/>
      <c r="T379" s="156"/>
      <c r="U379" s="156"/>
      <c r="V379" s="156"/>
      <c r="W379" s="156"/>
      <c r="X379" s="156"/>
      <c r="Y379" s="156"/>
    </row>
    <row r="380" spans="15:25" ht="15.75" customHeight="1">
      <c r="O380" s="156"/>
      <c r="P380" s="156"/>
      <c r="Q380" s="156"/>
      <c r="R380" s="156"/>
      <c r="S380" s="156"/>
      <c r="T380" s="156"/>
      <c r="U380" s="156"/>
      <c r="V380" s="156"/>
      <c r="W380" s="156"/>
      <c r="X380" s="156"/>
      <c r="Y380" s="156"/>
    </row>
    <row r="381" spans="15:25" ht="15.75" customHeight="1">
      <c r="O381" s="156"/>
      <c r="P381" s="156"/>
      <c r="Q381" s="156"/>
      <c r="R381" s="156"/>
      <c r="S381" s="156"/>
      <c r="T381" s="156"/>
      <c r="U381" s="156"/>
      <c r="V381" s="156"/>
      <c r="W381" s="156"/>
      <c r="X381" s="156"/>
      <c r="Y381" s="156"/>
    </row>
    <row r="382" spans="15:25" ht="15.75" customHeight="1">
      <c r="O382" s="156"/>
      <c r="P382" s="156"/>
      <c r="Q382" s="156"/>
      <c r="R382" s="156"/>
      <c r="S382" s="156"/>
      <c r="T382" s="156"/>
      <c r="U382" s="156"/>
      <c r="V382" s="156"/>
      <c r="W382" s="156"/>
      <c r="X382" s="156"/>
      <c r="Y382" s="156"/>
    </row>
    <row r="383" spans="15:25" ht="15.75" customHeight="1">
      <c r="O383" s="156"/>
      <c r="P383" s="156"/>
      <c r="Q383" s="156"/>
      <c r="R383" s="156"/>
      <c r="S383" s="156"/>
      <c r="T383" s="156"/>
      <c r="U383" s="156"/>
      <c r="V383" s="156"/>
      <c r="W383" s="156"/>
      <c r="X383" s="156"/>
      <c r="Y383" s="156"/>
    </row>
    <row r="384" spans="15:25" ht="15.75" customHeight="1">
      <c r="O384" s="156"/>
      <c r="P384" s="156"/>
      <c r="Q384" s="156"/>
      <c r="R384" s="156"/>
      <c r="S384" s="156"/>
      <c r="T384" s="156"/>
      <c r="U384" s="156"/>
      <c r="V384" s="156"/>
      <c r="W384" s="156"/>
      <c r="X384" s="156"/>
      <c r="Y384" s="156"/>
    </row>
    <row r="385" spans="15:25" ht="15.75" customHeight="1">
      <c r="O385" s="156"/>
      <c r="P385" s="156"/>
      <c r="Q385" s="156"/>
      <c r="R385" s="156"/>
      <c r="S385" s="156"/>
      <c r="T385" s="156"/>
      <c r="U385" s="156"/>
      <c r="V385" s="156"/>
      <c r="W385" s="156"/>
      <c r="X385" s="156"/>
      <c r="Y385" s="156"/>
    </row>
    <row r="386" spans="15:25" ht="15.75" customHeight="1">
      <c r="O386" s="156"/>
      <c r="P386" s="156"/>
      <c r="Q386" s="156"/>
      <c r="R386" s="156"/>
      <c r="S386" s="156"/>
      <c r="T386" s="156"/>
      <c r="U386" s="156"/>
      <c r="V386" s="156"/>
      <c r="W386" s="156"/>
      <c r="X386" s="156"/>
      <c r="Y386" s="156"/>
    </row>
    <row r="387" spans="15:25" ht="15.75" customHeight="1">
      <c r="O387" s="156"/>
      <c r="P387" s="156"/>
      <c r="Q387" s="156"/>
      <c r="R387" s="156"/>
      <c r="S387" s="156"/>
      <c r="T387" s="156"/>
      <c r="U387" s="156"/>
      <c r="V387" s="156"/>
      <c r="W387" s="156"/>
      <c r="X387" s="156"/>
      <c r="Y387" s="156"/>
    </row>
    <row r="388" spans="15:25" ht="15.75" customHeight="1">
      <c r="O388" s="156"/>
      <c r="P388" s="156"/>
      <c r="Q388" s="156"/>
      <c r="R388" s="156"/>
      <c r="S388" s="156"/>
      <c r="T388" s="156"/>
      <c r="U388" s="156"/>
      <c r="V388" s="156"/>
      <c r="W388" s="156"/>
      <c r="X388" s="156"/>
      <c r="Y388" s="156"/>
    </row>
    <row r="389" spans="15:25" ht="15.75" customHeight="1">
      <c r="O389" s="156"/>
      <c r="P389" s="156"/>
      <c r="Q389" s="156"/>
      <c r="R389" s="156"/>
      <c r="S389" s="156"/>
      <c r="T389" s="156"/>
      <c r="U389" s="156"/>
      <c r="V389" s="156"/>
      <c r="W389" s="156"/>
      <c r="X389" s="156"/>
      <c r="Y389" s="156"/>
    </row>
    <row r="390" spans="15:25" ht="15.75" customHeight="1">
      <c r="O390" s="156"/>
      <c r="P390" s="156"/>
      <c r="Q390" s="156"/>
      <c r="R390" s="156"/>
      <c r="S390" s="156"/>
      <c r="T390" s="156"/>
      <c r="U390" s="156"/>
      <c r="V390" s="156"/>
      <c r="W390" s="156"/>
      <c r="X390" s="156"/>
      <c r="Y390" s="156"/>
    </row>
    <row r="391" spans="15:25" ht="15.75" customHeight="1">
      <c r="O391" s="156"/>
      <c r="P391" s="156"/>
      <c r="Q391" s="156"/>
      <c r="R391" s="156"/>
      <c r="S391" s="156"/>
      <c r="T391" s="156"/>
      <c r="U391" s="156"/>
      <c r="V391" s="156"/>
      <c r="W391" s="156"/>
      <c r="X391" s="156"/>
      <c r="Y391" s="156"/>
    </row>
    <row r="392" spans="15:25" ht="15.75" customHeight="1">
      <c r="O392" s="156"/>
      <c r="P392" s="156"/>
      <c r="Q392" s="156"/>
      <c r="R392" s="156"/>
      <c r="S392" s="156"/>
      <c r="T392" s="156"/>
      <c r="U392" s="156"/>
      <c r="V392" s="156"/>
      <c r="W392" s="156"/>
      <c r="X392" s="156"/>
      <c r="Y392" s="156"/>
    </row>
    <row r="393" spans="15:25" ht="15.75" customHeight="1">
      <c r="O393" s="156"/>
      <c r="P393" s="156"/>
      <c r="Q393" s="156"/>
      <c r="R393" s="156"/>
      <c r="S393" s="156"/>
      <c r="T393" s="156"/>
      <c r="U393" s="156"/>
      <c r="V393" s="156"/>
      <c r="W393" s="156"/>
      <c r="X393" s="156"/>
      <c r="Y393" s="156"/>
    </row>
    <row r="394" spans="15:25" ht="15.75" customHeight="1">
      <c r="O394" s="156"/>
      <c r="P394" s="156"/>
      <c r="Q394" s="156"/>
      <c r="R394" s="156"/>
      <c r="S394" s="156"/>
      <c r="T394" s="156"/>
      <c r="U394" s="156"/>
      <c r="V394" s="156"/>
      <c r="W394" s="156"/>
      <c r="X394" s="156"/>
      <c r="Y394" s="156"/>
    </row>
    <row r="395" spans="15:25" ht="15.75" customHeight="1">
      <c r="O395" s="156"/>
      <c r="P395" s="156"/>
      <c r="Q395" s="156"/>
      <c r="R395" s="156"/>
      <c r="S395" s="156"/>
      <c r="T395" s="156"/>
      <c r="U395" s="156"/>
      <c r="V395" s="156"/>
      <c r="W395" s="156"/>
      <c r="X395" s="156"/>
      <c r="Y395" s="156"/>
    </row>
    <row r="396" spans="15:25" ht="15.75" customHeight="1">
      <c r="O396" s="156"/>
      <c r="P396" s="156"/>
      <c r="Q396" s="156"/>
      <c r="R396" s="156"/>
      <c r="S396" s="156"/>
      <c r="T396" s="156"/>
      <c r="U396" s="156"/>
      <c r="V396" s="156"/>
      <c r="W396" s="156"/>
      <c r="X396" s="156"/>
      <c r="Y396" s="156"/>
    </row>
    <row r="397" spans="15:25" ht="15.75" customHeight="1">
      <c r="O397" s="156"/>
      <c r="P397" s="156"/>
      <c r="Q397" s="156"/>
      <c r="R397" s="156"/>
      <c r="S397" s="156"/>
      <c r="T397" s="156"/>
      <c r="U397" s="156"/>
      <c r="V397" s="156"/>
      <c r="W397" s="156"/>
      <c r="X397" s="156"/>
      <c r="Y397" s="156"/>
    </row>
    <row r="398" spans="15:25" ht="15.75" customHeight="1">
      <c r="O398" s="156"/>
      <c r="P398" s="156"/>
      <c r="Q398" s="156"/>
      <c r="R398" s="156"/>
      <c r="S398" s="156"/>
      <c r="T398" s="156"/>
      <c r="U398" s="156"/>
      <c r="V398" s="156"/>
      <c r="W398" s="156"/>
      <c r="X398" s="156"/>
      <c r="Y398" s="156"/>
    </row>
    <row r="399" spans="15:25" ht="15.75" customHeight="1">
      <c r="O399" s="156"/>
      <c r="P399" s="156"/>
      <c r="Q399" s="156"/>
      <c r="R399" s="156"/>
      <c r="S399" s="156"/>
      <c r="T399" s="156"/>
      <c r="U399" s="156"/>
      <c r="V399" s="156"/>
      <c r="W399" s="156"/>
      <c r="X399" s="156"/>
      <c r="Y399" s="156"/>
    </row>
    <row r="400" spans="15:25" ht="15.75" customHeight="1">
      <c r="O400" s="156"/>
      <c r="P400" s="156"/>
      <c r="Q400" s="156"/>
      <c r="R400" s="156"/>
      <c r="S400" s="156"/>
      <c r="T400" s="156"/>
      <c r="U400" s="156"/>
      <c r="V400" s="156"/>
      <c r="W400" s="156"/>
      <c r="X400" s="156"/>
      <c r="Y400" s="156"/>
    </row>
    <row r="401" spans="15:25" ht="15.75" customHeight="1">
      <c r="O401" s="156"/>
      <c r="P401" s="156"/>
      <c r="Q401" s="156"/>
      <c r="R401" s="156"/>
      <c r="S401" s="156"/>
      <c r="T401" s="156"/>
      <c r="U401" s="156"/>
      <c r="V401" s="156"/>
      <c r="W401" s="156"/>
      <c r="X401" s="156"/>
      <c r="Y401" s="156"/>
    </row>
    <row r="402" spans="15:25" ht="15.75" customHeight="1">
      <c r="O402" s="156"/>
      <c r="P402" s="156"/>
      <c r="Q402" s="156"/>
      <c r="R402" s="156"/>
      <c r="S402" s="156"/>
      <c r="T402" s="156"/>
      <c r="U402" s="156"/>
      <c r="V402" s="156"/>
      <c r="W402" s="156"/>
      <c r="X402" s="156"/>
      <c r="Y402" s="156"/>
    </row>
    <row r="403" spans="15:25" ht="15.75" customHeight="1">
      <c r="O403" s="156"/>
      <c r="P403" s="156"/>
      <c r="Q403" s="156"/>
      <c r="R403" s="156"/>
      <c r="S403" s="156"/>
      <c r="T403" s="156"/>
      <c r="U403" s="156"/>
      <c r="V403" s="156"/>
      <c r="W403" s="156"/>
      <c r="X403" s="156"/>
      <c r="Y403" s="156"/>
    </row>
    <row r="404" spans="15:25" ht="15.75" customHeight="1">
      <c r="O404" s="156"/>
      <c r="P404" s="156"/>
      <c r="Q404" s="156"/>
      <c r="R404" s="156"/>
      <c r="S404" s="156"/>
      <c r="T404" s="156"/>
      <c r="U404" s="156"/>
      <c r="V404" s="156"/>
      <c r="W404" s="156"/>
      <c r="X404" s="156"/>
      <c r="Y404" s="156"/>
    </row>
    <row r="405" spans="15:25" ht="15.75" customHeight="1">
      <c r="O405" s="156"/>
      <c r="P405" s="156"/>
      <c r="Q405" s="156"/>
      <c r="R405" s="156"/>
      <c r="S405" s="156"/>
      <c r="T405" s="156"/>
      <c r="U405" s="156"/>
      <c r="V405" s="156"/>
      <c r="W405" s="156"/>
      <c r="X405" s="156"/>
      <c r="Y405" s="156"/>
    </row>
    <row r="406" spans="15:25" ht="15.75" customHeight="1">
      <c r="O406" s="156"/>
      <c r="P406" s="156"/>
      <c r="Q406" s="156"/>
      <c r="R406" s="156"/>
      <c r="S406" s="156"/>
      <c r="T406" s="156"/>
      <c r="U406" s="156"/>
      <c r="V406" s="156"/>
      <c r="W406" s="156"/>
      <c r="X406" s="156"/>
      <c r="Y406" s="156"/>
    </row>
    <row r="407" spans="15:25" ht="15.75" customHeight="1">
      <c r="O407" s="156"/>
      <c r="P407" s="156"/>
      <c r="Q407" s="156"/>
      <c r="R407" s="156"/>
      <c r="S407" s="156"/>
      <c r="T407" s="156"/>
      <c r="U407" s="156"/>
      <c r="V407" s="156"/>
      <c r="W407" s="156"/>
      <c r="X407" s="156"/>
      <c r="Y407" s="156"/>
    </row>
    <row r="408" spans="15:25" ht="15.75" customHeight="1">
      <c r="O408" s="156"/>
      <c r="P408" s="156"/>
      <c r="Q408" s="156"/>
      <c r="R408" s="156"/>
      <c r="S408" s="156"/>
      <c r="T408" s="156"/>
      <c r="U408" s="156"/>
      <c r="V408" s="156"/>
      <c r="W408" s="156"/>
      <c r="X408" s="156"/>
      <c r="Y408" s="156"/>
    </row>
    <row r="409" spans="15:25" ht="15.75" customHeight="1">
      <c r="O409" s="156"/>
      <c r="P409" s="156"/>
      <c r="Q409" s="156"/>
      <c r="R409" s="156"/>
      <c r="S409" s="156"/>
      <c r="T409" s="156"/>
      <c r="U409" s="156"/>
      <c r="V409" s="156"/>
      <c r="W409" s="156"/>
      <c r="X409" s="156"/>
      <c r="Y409" s="156"/>
    </row>
    <row r="410" spans="15:25" ht="15.75" customHeight="1">
      <c r="O410" s="156"/>
      <c r="P410" s="156"/>
      <c r="Q410" s="156"/>
      <c r="R410" s="156"/>
      <c r="S410" s="156"/>
      <c r="T410" s="156"/>
      <c r="U410" s="156"/>
      <c r="V410" s="156"/>
      <c r="W410" s="156"/>
      <c r="X410" s="156"/>
      <c r="Y410" s="156"/>
    </row>
    <row r="411" spans="15:25" ht="15.75" customHeight="1">
      <c r="O411" s="156"/>
      <c r="P411" s="156"/>
      <c r="Q411" s="156"/>
      <c r="R411" s="156"/>
      <c r="S411" s="156"/>
      <c r="T411" s="156"/>
      <c r="U411" s="156"/>
      <c r="V411" s="156"/>
      <c r="W411" s="156"/>
      <c r="X411" s="156"/>
      <c r="Y411" s="156"/>
    </row>
    <row r="412" spans="15:25" ht="15.75" customHeight="1">
      <c r="O412" s="156"/>
      <c r="P412" s="156"/>
      <c r="Q412" s="156"/>
      <c r="R412" s="156"/>
      <c r="S412" s="156"/>
      <c r="T412" s="156"/>
      <c r="U412" s="156"/>
      <c r="V412" s="156"/>
      <c r="W412" s="156"/>
      <c r="X412" s="156"/>
      <c r="Y412" s="156"/>
    </row>
    <row r="413" spans="15:25" ht="15.75" customHeight="1">
      <c r="O413" s="156"/>
      <c r="P413" s="156"/>
      <c r="Q413" s="156"/>
      <c r="R413" s="156"/>
      <c r="S413" s="156"/>
      <c r="T413" s="156"/>
      <c r="U413" s="156"/>
      <c r="V413" s="156"/>
      <c r="W413" s="156"/>
      <c r="X413" s="156"/>
      <c r="Y413" s="156"/>
    </row>
    <row r="414" spans="15:25" ht="12.75">
      <c r="O414" s="156"/>
      <c r="P414" s="156"/>
      <c r="Q414" s="156"/>
      <c r="R414" s="156"/>
      <c r="S414" s="156"/>
      <c r="T414" s="156"/>
      <c r="U414" s="156"/>
      <c r="V414" s="156"/>
      <c r="W414" s="156"/>
      <c r="X414" s="156"/>
      <c r="Y414" s="156"/>
    </row>
    <row r="415" spans="15:25" ht="12.75">
      <c r="O415" s="156"/>
      <c r="P415" s="156"/>
      <c r="Q415" s="156"/>
      <c r="R415" s="156"/>
      <c r="S415" s="156"/>
      <c r="T415" s="156"/>
      <c r="U415" s="156"/>
      <c r="V415" s="156"/>
      <c r="W415" s="156"/>
      <c r="X415" s="156"/>
      <c r="Y415" s="156"/>
    </row>
    <row r="416" spans="15:25" ht="12.75">
      <c r="O416" s="156"/>
      <c r="P416" s="156"/>
      <c r="Q416" s="156"/>
      <c r="R416" s="156"/>
      <c r="S416" s="156"/>
      <c r="T416" s="156"/>
      <c r="U416" s="156"/>
      <c r="V416" s="156"/>
      <c r="W416" s="156"/>
      <c r="X416" s="156"/>
      <c r="Y416" s="156"/>
    </row>
    <row r="417" spans="15:25" ht="12.75">
      <c r="O417" s="156"/>
      <c r="P417" s="156"/>
      <c r="Q417" s="156"/>
      <c r="R417" s="156"/>
      <c r="S417" s="156"/>
      <c r="T417" s="156"/>
      <c r="U417" s="156"/>
      <c r="V417" s="156"/>
      <c r="W417" s="156"/>
      <c r="X417" s="156"/>
      <c r="Y417" s="156"/>
    </row>
    <row r="418" spans="15:25" ht="12.75">
      <c r="O418" s="156"/>
      <c r="P418" s="156"/>
      <c r="Q418" s="156"/>
      <c r="R418" s="156"/>
      <c r="S418" s="156"/>
      <c r="T418" s="156"/>
      <c r="U418" s="156"/>
      <c r="V418" s="156"/>
      <c r="W418" s="156"/>
      <c r="X418" s="156"/>
      <c r="Y418" s="156"/>
    </row>
    <row r="419" spans="15:25" ht="12.75">
      <c r="O419" s="156"/>
      <c r="P419" s="156"/>
      <c r="Q419" s="156"/>
      <c r="R419" s="156"/>
      <c r="S419" s="156"/>
      <c r="T419" s="156"/>
      <c r="U419" s="156"/>
      <c r="V419" s="156"/>
      <c r="W419" s="156"/>
      <c r="X419" s="156"/>
      <c r="Y419" s="156"/>
    </row>
    <row r="420" spans="15:25" ht="12.75">
      <c r="O420" s="156"/>
      <c r="P420" s="156"/>
      <c r="Q420" s="156"/>
      <c r="R420" s="156"/>
      <c r="S420" s="156"/>
      <c r="T420" s="156"/>
      <c r="U420" s="156"/>
      <c r="V420" s="156"/>
      <c r="W420" s="156"/>
      <c r="X420" s="156"/>
      <c r="Y420" s="156"/>
    </row>
    <row r="421" spans="15:25" ht="12.75">
      <c r="O421" s="156"/>
      <c r="P421" s="156"/>
      <c r="Q421" s="156"/>
      <c r="R421" s="156"/>
      <c r="S421" s="156"/>
      <c r="T421" s="156"/>
      <c r="U421" s="156"/>
      <c r="V421" s="156"/>
      <c r="W421" s="156"/>
      <c r="X421" s="156"/>
      <c r="Y421" s="156"/>
    </row>
    <row r="422" spans="15:25" ht="12.75">
      <c r="O422" s="156"/>
      <c r="P422" s="156"/>
      <c r="Q422" s="156"/>
      <c r="R422" s="156"/>
      <c r="S422" s="156"/>
      <c r="T422" s="156"/>
      <c r="U422" s="156"/>
      <c r="V422" s="156"/>
      <c r="W422" s="156"/>
      <c r="X422" s="156"/>
      <c r="Y422" s="156"/>
    </row>
    <row r="423" spans="15:25" ht="12.75">
      <c r="O423" s="156"/>
      <c r="P423" s="156"/>
      <c r="Q423" s="156"/>
      <c r="R423" s="156"/>
      <c r="S423" s="156"/>
      <c r="T423" s="156"/>
      <c r="U423" s="156"/>
      <c r="V423" s="156"/>
      <c r="W423" s="156"/>
      <c r="X423" s="156"/>
      <c r="Y423" s="156"/>
    </row>
    <row r="424" spans="15:25" ht="12.75">
      <c r="O424" s="156"/>
      <c r="P424" s="156"/>
      <c r="Q424" s="156"/>
      <c r="R424" s="156"/>
      <c r="S424" s="156"/>
      <c r="T424" s="156"/>
      <c r="U424" s="156"/>
      <c r="V424" s="156"/>
      <c r="W424" s="156"/>
      <c r="X424" s="156"/>
      <c r="Y424" s="156"/>
    </row>
    <row r="425" spans="15:25" ht="12.75">
      <c r="O425" s="156"/>
      <c r="P425" s="156"/>
      <c r="Q425" s="156"/>
      <c r="R425" s="156"/>
      <c r="S425" s="156"/>
      <c r="T425" s="156"/>
      <c r="U425" s="156"/>
      <c r="V425" s="156"/>
      <c r="W425" s="156"/>
      <c r="X425" s="156"/>
      <c r="Y425" s="156"/>
    </row>
    <row r="426" spans="15:25" ht="12.75">
      <c r="O426" s="156"/>
      <c r="P426" s="156"/>
      <c r="Q426" s="156"/>
      <c r="R426" s="156"/>
      <c r="S426" s="156"/>
      <c r="T426" s="156"/>
      <c r="U426" s="156"/>
      <c r="V426" s="156"/>
      <c r="W426" s="156"/>
      <c r="X426" s="156"/>
      <c r="Y426" s="156"/>
    </row>
    <row r="427" spans="15:25" ht="12.75">
      <c r="O427" s="156"/>
      <c r="P427" s="156"/>
      <c r="Q427" s="156"/>
      <c r="R427" s="156"/>
      <c r="S427" s="156"/>
      <c r="T427" s="156"/>
      <c r="U427" s="156"/>
      <c r="V427" s="156"/>
      <c r="W427" s="156"/>
      <c r="X427" s="156"/>
      <c r="Y427" s="156"/>
    </row>
    <row r="428" spans="15:25" ht="12.75">
      <c r="O428" s="156"/>
      <c r="P428" s="156"/>
      <c r="Q428" s="156"/>
      <c r="R428" s="156"/>
      <c r="S428" s="156"/>
      <c r="T428" s="156"/>
      <c r="U428" s="156"/>
      <c r="V428" s="156"/>
      <c r="W428" s="156"/>
      <c r="X428" s="156"/>
      <c r="Y428" s="156"/>
    </row>
    <row r="429" spans="15:25" ht="12.75">
      <c r="O429" s="156"/>
      <c r="P429" s="156"/>
      <c r="Q429" s="156"/>
      <c r="R429" s="156"/>
      <c r="S429" s="156"/>
      <c r="T429" s="156"/>
      <c r="U429" s="156"/>
      <c r="V429" s="156"/>
      <c r="W429" s="156"/>
      <c r="X429" s="156"/>
      <c r="Y429" s="156"/>
    </row>
    <row r="430" spans="15:25" ht="12.75">
      <c r="O430" s="156"/>
      <c r="P430" s="156"/>
      <c r="Q430" s="156"/>
      <c r="R430" s="156"/>
      <c r="S430" s="156"/>
      <c r="T430" s="156"/>
      <c r="U430" s="156"/>
      <c r="V430" s="156"/>
      <c r="W430" s="156"/>
      <c r="X430" s="156"/>
      <c r="Y430" s="156"/>
    </row>
    <row r="431" spans="15:25" ht="12.75">
      <c r="O431" s="156"/>
      <c r="P431" s="156"/>
      <c r="Q431" s="156"/>
      <c r="R431" s="156"/>
      <c r="S431" s="156"/>
      <c r="T431" s="156"/>
      <c r="U431" s="156"/>
      <c r="V431" s="156"/>
      <c r="W431" s="156"/>
      <c r="X431" s="156"/>
      <c r="Y431" s="156"/>
    </row>
    <row r="432" spans="15:25" ht="12.75">
      <c r="O432" s="156"/>
      <c r="P432" s="156"/>
      <c r="Q432" s="156"/>
      <c r="R432" s="156"/>
      <c r="S432" s="156"/>
      <c r="T432" s="156"/>
      <c r="U432" s="156"/>
      <c r="V432" s="156"/>
      <c r="W432" s="156"/>
      <c r="X432" s="156"/>
      <c r="Y432" s="156"/>
    </row>
    <row r="433" spans="15:25" ht="12.75">
      <c r="O433" s="156"/>
      <c r="P433" s="156"/>
      <c r="Q433" s="156"/>
      <c r="R433" s="156"/>
      <c r="S433" s="156"/>
      <c r="T433" s="156"/>
      <c r="U433" s="156"/>
      <c r="V433" s="156"/>
      <c r="W433" s="156"/>
      <c r="X433" s="156"/>
      <c r="Y433" s="156"/>
    </row>
    <row r="434" spans="15:25" ht="12.75">
      <c r="O434" s="156"/>
      <c r="P434" s="156"/>
      <c r="Q434" s="156"/>
      <c r="R434" s="156"/>
      <c r="S434" s="156"/>
      <c r="T434" s="156"/>
      <c r="U434" s="156"/>
      <c r="V434" s="156"/>
      <c r="W434" s="156"/>
      <c r="X434" s="156"/>
      <c r="Y434" s="156"/>
    </row>
    <row r="435" spans="15:25" ht="12.75">
      <c r="O435" s="156"/>
      <c r="P435" s="156"/>
      <c r="Q435" s="156"/>
      <c r="R435" s="156"/>
      <c r="S435" s="156"/>
      <c r="T435" s="156"/>
      <c r="U435" s="156"/>
      <c r="V435" s="156"/>
      <c r="W435" s="156"/>
      <c r="X435" s="156"/>
      <c r="Y435" s="156"/>
    </row>
    <row r="436" spans="15:25" ht="12.75">
      <c r="O436" s="156"/>
      <c r="P436" s="156"/>
      <c r="Q436" s="156"/>
      <c r="R436" s="156"/>
      <c r="S436" s="156"/>
      <c r="T436" s="156"/>
      <c r="U436" s="156"/>
      <c r="V436" s="156"/>
      <c r="W436" s="156"/>
      <c r="X436" s="156"/>
      <c r="Y436" s="156"/>
    </row>
    <row r="437" spans="15:25" ht="12.75">
      <c r="O437" s="156"/>
      <c r="P437" s="156"/>
      <c r="Q437" s="156"/>
      <c r="R437" s="156"/>
      <c r="S437" s="156"/>
      <c r="T437" s="156"/>
      <c r="U437" s="156"/>
      <c r="V437" s="156"/>
      <c r="W437" s="156"/>
      <c r="X437" s="156"/>
      <c r="Y437" s="156"/>
    </row>
    <row r="438" spans="15:25" ht="12.75">
      <c r="O438" s="156"/>
      <c r="P438" s="156"/>
      <c r="Q438" s="156"/>
      <c r="R438" s="156"/>
      <c r="S438" s="156"/>
      <c r="T438" s="156"/>
      <c r="U438" s="156"/>
      <c r="V438" s="156"/>
      <c r="W438" s="156"/>
      <c r="X438" s="156"/>
      <c r="Y438" s="156"/>
    </row>
    <row r="439" spans="15:25" ht="12.75">
      <c r="O439" s="156"/>
      <c r="P439" s="156"/>
      <c r="Q439" s="156"/>
      <c r="R439" s="156"/>
      <c r="S439" s="156"/>
      <c r="T439" s="156"/>
      <c r="U439" s="156"/>
      <c r="V439" s="156"/>
      <c r="W439" s="156"/>
      <c r="X439" s="156"/>
      <c r="Y439" s="156"/>
    </row>
    <row r="440" spans="15:25" ht="12.75">
      <c r="O440" s="156"/>
      <c r="P440" s="156"/>
      <c r="Q440" s="156"/>
      <c r="R440" s="156"/>
      <c r="S440" s="156"/>
      <c r="T440" s="156"/>
      <c r="U440" s="156"/>
      <c r="V440" s="156"/>
      <c r="W440" s="156"/>
      <c r="X440" s="156"/>
      <c r="Y440" s="156"/>
    </row>
    <row r="441" spans="15:25" ht="12.75">
      <c r="O441" s="156"/>
      <c r="P441" s="156"/>
      <c r="Q441" s="156"/>
      <c r="R441" s="156"/>
      <c r="S441" s="156"/>
      <c r="T441" s="156"/>
      <c r="U441" s="156"/>
      <c r="V441" s="156"/>
      <c r="W441" s="156"/>
      <c r="X441" s="156"/>
      <c r="Y441" s="156"/>
    </row>
    <row r="442" spans="15:25" ht="12.75">
      <c r="O442" s="156"/>
      <c r="P442" s="156"/>
      <c r="Q442" s="156"/>
      <c r="R442" s="156"/>
      <c r="S442" s="156"/>
      <c r="T442" s="156"/>
      <c r="U442" s="156"/>
      <c r="V442" s="156"/>
      <c r="W442" s="156"/>
      <c r="X442" s="156"/>
      <c r="Y442" s="156"/>
    </row>
    <row r="443" spans="15:25" ht="12.75">
      <c r="O443" s="156"/>
      <c r="P443" s="156"/>
      <c r="Q443" s="156"/>
      <c r="R443" s="156"/>
      <c r="S443" s="156"/>
      <c r="T443" s="156"/>
      <c r="U443" s="156"/>
      <c r="V443" s="156"/>
      <c r="W443" s="156"/>
      <c r="X443" s="156"/>
      <c r="Y443" s="156"/>
    </row>
    <row r="444" spans="15:25" ht="12.75">
      <c r="O444" s="156"/>
      <c r="P444" s="156"/>
      <c r="Q444" s="156"/>
      <c r="R444" s="156"/>
      <c r="S444" s="156"/>
      <c r="T444" s="156"/>
      <c r="U444" s="156"/>
      <c r="V444" s="156"/>
      <c r="W444" s="156"/>
      <c r="X444" s="156"/>
      <c r="Y444" s="156"/>
    </row>
    <row r="445" spans="15:25" ht="12.75">
      <c r="O445" s="156"/>
      <c r="P445" s="156"/>
      <c r="Q445" s="156"/>
      <c r="R445" s="156"/>
      <c r="S445" s="156"/>
      <c r="T445" s="156"/>
      <c r="U445" s="156"/>
      <c r="V445" s="156"/>
      <c r="W445" s="156"/>
      <c r="X445" s="156"/>
      <c r="Y445" s="156"/>
    </row>
    <row r="446" spans="15:25" ht="12.75">
      <c r="O446" s="156"/>
      <c r="P446" s="156"/>
      <c r="Q446" s="156"/>
      <c r="R446" s="156"/>
      <c r="S446" s="156"/>
      <c r="T446" s="156"/>
      <c r="U446" s="156"/>
      <c r="V446" s="156"/>
      <c r="W446" s="156"/>
      <c r="X446" s="156"/>
      <c r="Y446" s="156"/>
    </row>
    <row r="447" spans="15:25" ht="12.75">
      <c r="O447" s="156"/>
      <c r="P447" s="156"/>
      <c r="Q447" s="156"/>
      <c r="R447" s="156"/>
      <c r="S447" s="156"/>
      <c r="T447" s="156"/>
      <c r="U447" s="156"/>
      <c r="V447" s="156"/>
      <c r="W447" s="156"/>
      <c r="X447" s="156"/>
      <c r="Y447" s="156"/>
    </row>
    <row r="448" spans="15:25" ht="12.75">
      <c r="O448" s="156"/>
      <c r="P448" s="156"/>
      <c r="Q448" s="156"/>
      <c r="R448" s="156"/>
      <c r="S448" s="156"/>
      <c r="T448" s="156"/>
      <c r="U448" s="156"/>
      <c r="V448" s="156"/>
      <c r="W448" s="156"/>
      <c r="X448" s="156"/>
      <c r="Y448" s="156"/>
    </row>
    <row r="449" spans="15:25" ht="12.75">
      <c r="O449" s="156"/>
      <c r="P449" s="156"/>
      <c r="Q449" s="156"/>
      <c r="R449" s="156"/>
      <c r="S449" s="156"/>
      <c r="T449" s="156"/>
      <c r="U449" s="156"/>
      <c r="V449" s="156"/>
      <c r="W449" s="156"/>
      <c r="X449" s="156"/>
      <c r="Y449" s="156"/>
    </row>
    <row r="450" spans="15:25" ht="12.75">
      <c r="O450" s="156"/>
      <c r="P450" s="156"/>
      <c r="Q450" s="156"/>
      <c r="R450" s="156"/>
      <c r="S450" s="156"/>
      <c r="T450" s="156"/>
      <c r="U450" s="156"/>
      <c r="V450" s="156"/>
      <c r="W450" s="156"/>
      <c r="X450" s="156"/>
      <c r="Y450" s="156"/>
    </row>
    <row r="451" spans="15:25" ht="12.75">
      <c r="O451" s="156"/>
      <c r="P451" s="156"/>
      <c r="Q451" s="156"/>
      <c r="R451" s="156"/>
      <c r="S451" s="156"/>
      <c r="T451" s="156"/>
      <c r="U451" s="156"/>
      <c r="V451" s="156"/>
      <c r="W451" s="156"/>
      <c r="X451" s="156"/>
      <c r="Y451" s="156"/>
    </row>
    <row r="452" spans="15:25" ht="12.75">
      <c r="O452" s="156"/>
      <c r="P452" s="156"/>
      <c r="Q452" s="156"/>
      <c r="R452" s="156"/>
      <c r="S452" s="156"/>
      <c r="T452" s="156"/>
      <c r="U452" s="156"/>
      <c r="V452" s="156"/>
      <c r="W452" s="156"/>
      <c r="X452" s="156"/>
      <c r="Y452" s="156"/>
    </row>
    <row r="453" spans="15:25" ht="12.75">
      <c r="O453" s="156"/>
      <c r="P453" s="156"/>
      <c r="Q453" s="156"/>
      <c r="R453" s="156"/>
      <c r="S453" s="156"/>
      <c r="T453" s="156"/>
      <c r="U453" s="156"/>
      <c r="V453" s="156"/>
      <c r="W453" s="156"/>
      <c r="X453" s="156"/>
      <c r="Y453" s="156"/>
    </row>
    <row r="454" spans="15:25" ht="12.75">
      <c r="O454" s="156"/>
      <c r="P454" s="156"/>
      <c r="Q454" s="156"/>
      <c r="R454" s="156"/>
      <c r="S454" s="156"/>
      <c r="T454" s="156"/>
      <c r="U454" s="156"/>
      <c r="V454" s="156"/>
      <c r="W454" s="156"/>
      <c r="X454" s="156"/>
      <c r="Y454" s="156"/>
    </row>
    <row r="455" spans="15:25" ht="12.75">
      <c r="O455" s="156"/>
      <c r="P455" s="156"/>
      <c r="Q455" s="156"/>
      <c r="R455" s="156"/>
      <c r="S455" s="156"/>
      <c r="T455" s="156"/>
      <c r="U455" s="156"/>
      <c r="V455" s="156"/>
      <c r="W455" s="156"/>
      <c r="X455" s="156"/>
      <c r="Y455" s="156"/>
    </row>
    <row r="456" spans="15:25" ht="12.75">
      <c r="O456" s="156"/>
      <c r="P456" s="156"/>
      <c r="Q456" s="156"/>
      <c r="R456" s="156"/>
      <c r="S456" s="156"/>
      <c r="T456" s="156"/>
      <c r="U456" s="156"/>
      <c r="V456" s="156"/>
      <c r="W456" s="156"/>
      <c r="X456" s="156"/>
      <c r="Y456" s="156"/>
    </row>
    <row r="457" spans="15:25" ht="12.75">
      <c r="O457" s="156"/>
      <c r="P457" s="156"/>
      <c r="Q457" s="156"/>
      <c r="R457" s="156"/>
      <c r="S457" s="156"/>
      <c r="T457" s="156"/>
      <c r="U457" s="156"/>
      <c r="V457" s="156"/>
      <c r="W457" s="156"/>
      <c r="X457" s="156"/>
      <c r="Y457" s="156"/>
    </row>
    <row r="458" spans="15:25" ht="12.75">
      <c r="O458" s="156"/>
      <c r="P458" s="156"/>
      <c r="Q458" s="156"/>
      <c r="R458" s="156"/>
      <c r="S458" s="156"/>
      <c r="T458" s="156"/>
      <c r="U458" s="156"/>
      <c r="V458" s="156"/>
      <c r="W458" s="156"/>
      <c r="X458" s="156"/>
      <c r="Y458" s="156"/>
    </row>
    <row r="459" spans="15:25" ht="12.75">
      <c r="O459" s="156"/>
      <c r="P459" s="156"/>
      <c r="Q459" s="156"/>
      <c r="R459" s="156"/>
      <c r="S459" s="156"/>
      <c r="T459" s="156"/>
      <c r="U459" s="156"/>
      <c r="V459" s="156"/>
      <c r="W459" s="156"/>
      <c r="X459" s="156"/>
      <c r="Y459" s="156"/>
    </row>
    <row r="460" spans="15:25" ht="12.75">
      <c r="O460" s="156"/>
      <c r="P460" s="156"/>
      <c r="Q460" s="156"/>
      <c r="R460" s="156"/>
      <c r="S460" s="156"/>
      <c r="T460" s="156"/>
      <c r="U460" s="156"/>
      <c r="V460" s="156"/>
      <c r="W460" s="156"/>
      <c r="X460" s="156"/>
      <c r="Y460" s="156"/>
    </row>
    <row r="461" spans="15:25" ht="12.75">
      <c r="O461" s="156"/>
      <c r="P461" s="156"/>
      <c r="Q461" s="156"/>
      <c r="R461" s="156"/>
      <c r="S461" s="156"/>
      <c r="T461" s="156"/>
      <c r="U461" s="156"/>
      <c r="V461" s="156"/>
      <c r="W461" s="156"/>
      <c r="X461" s="156"/>
      <c r="Y461" s="156"/>
    </row>
    <row r="462" spans="15:25" ht="12.75">
      <c r="O462" s="156"/>
      <c r="P462" s="156"/>
      <c r="Q462" s="156"/>
      <c r="R462" s="156"/>
      <c r="S462" s="156"/>
      <c r="T462" s="156"/>
      <c r="U462" s="156"/>
      <c r="V462" s="156"/>
      <c r="W462" s="156"/>
      <c r="X462" s="156"/>
      <c r="Y462" s="156"/>
    </row>
    <row r="463" spans="15:25" ht="12.75">
      <c r="O463" s="156"/>
      <c r="P463" s="156"/>
      <c r="Q463" s="156"/>
      <c r="R463" s="156"/>
      <c r="S463" s="156"/>
      <c r="T463" s="156"/>
      <c r="U463" s="156"/>
      <c r="V463" s="156"/>
      <c r="W463" s="156"/>
      <c r="X463" s="156"/>
      <c r="Y463" s="156"/>
    </row>
    <row r="464" spans="15:25" ht="12.75">
      <c r="O464" s="156"/>
      <c r="P464" s="156"/>
      <c r="Q464" s="156"/>
      <c r="R464" s="156"/>
      <c r="S464" s="156"/>
      <c r="T464" s="156"/>
      <c r="U464" s="156"/>
      <c r="V464" s="156"/>
      <c r="W464" s="156"/>
      <c r="X464" s="156"/>
      <c r="Y464" s="156"/>
    </row>
    <row r="465" spans="15:25" ht="12.75">
      <c r="O465" s="156"/>
      <c r="P465" s="156"/>
      <c r="Q465" s="156"/>
      <c r="R465" s="156"/>
      <c r="S465" s="156"/>
      <c r="T465" s="156"/>
      <c r="U465" s="156"/>
      <c r="V465" s="156"/>
      <c r="W465" s="156"/>
      <c r="X465" s="156"/>
      <c r="Y465" s="156"/>
    </row>
    <row r="466" spans="15:25" ht="12.75">
      <c r="O466" s="156"/>
      <c r="P466" s="156"/>
      <c r="Q466" s="156"/>
      <c r="R466" s="156"/>
      <c r="S466" s="156"/>
      <c r="T466" s="156"/>
      <c r="U466" s="156"/>
      <c r="V466" s="156"/>
      <c r="W466" s="156"/>
      <c r="X466" s="156"/>
      <c r="Y466" s="156"/>
    </row>
    <row r="467" spans="15:25" ht="12.75">
      <c r="O467" s="156"/>
      <c r="P467" s="156"/>
      <c r="Q467" s="156"/>
      <c r="R467" s="156"/>
      <c r="S467" s="156"/>
      <c r="T467" s="156"/>
      <c r="U467" s="156"/>
      <c r="V467" s="156"/>
      <c r="W467" s="156"/>
      <c r="X467" s="156"/>
      <c r="Y467" s="156"/>
    </row>
    <row r="468" spans="15:25" ht="12.75">
      <c r="O468" s="156"/>
      <c r="P468" s="156"/>
      <c r="Q468" s="156"/>
      <c r="R468" s="156"/>
      <c r="S468" s="156"/>
      <c r="T468" s="156"/>
      <c r="U468" s="156"/>
      <c r="V468" s="156"/>
      <c r="W468" s="156"/>
      <c r="X468" s="156"/>
      <c r="Y468" s="156"/>
    </row>
    <row r="469" spans="15:25" ht="12.75">
      <c r="O469" s="156"/>
      <c r="P469" s="156"/>
      <c r="Q469" s="156"/>
      <c r="R469" s="156"/>
      <c r="S469" s="156"/>
      <c r="T469" s="156"/>
      <c r="U469" s="156"/>
      <c r="V469" s="156"/>
      <c r="W469" s="156"/>
      <c r="X469" s="156"/>
      <c r="Y469" s="156"/>
    </row>
    <row r="470" spans="15:25" ht="12.75">
      <c r="O470" s="156"/>
      <c r="P470" s="156"/>
      <c r="Q470" s="156"/>
      <c r="R470" s="156"/>
      <c r="S470" s="156"/>
      <c r="T470" s="156"/>
      <c r="U470" s="156"/>
      <c r="V470" s="156"/>
      <c r="W470" s="156"/>
      <c r="X470" s="156"/>
      <c r="Y470" s="156"/>
    </row>
    <row r="471" spans="15:25" ht="12.75">
      <c r="O471" s="156"/>
      <c r="P471" s="156"/>
      <c r="Q471" s="156"/>
      <c r="R471" s="156"/>
      <c r="S471" s="156"/>
      <c r="T471" s="156"/>
      <c r="U471" s="156"/>
      <c r="V471" s="156"/>
      <c r="W471" s="156"/>
      <c r="X471" s="156"/>
      <c r="Y471" s="156"/>
    </row>
    <row r="472" spans="15:25" ht="12.75">
      <c r="O472" s="156"/>
      <c r="P472" s="156"/>
      <c r="Q472" s="156"/>
      <c r="R472" s="156"/>
      <c r="S472" s="156"/>
      <c r="T472" s="156"/>
      <c r="U472" s="156"/>
      <c r="V472" s="156"/>
      <c r="W472" s="156"/>
      <c r="X472" s="156"/>
      <c r="Y472" s="156"/>
    </row>
    <row r="473" spans="15:25" ht="12.75">
      <c r="O473" s="156"/>
      <c r="P473" s="156"/>
      <c r="Q473" s="156"/>
      <c r="R473" s="156"/>
      <c r="S473" s="156"/>
      <c r="T473" s="156"/>
      <c r="U473" s="156"/>
      <c r="V473" s="156"/>
      <c r="W473" s="156"/>
      <c r="X473" s="156"/>
      <c r="Y473" s="156"/>
    </row>
    <row r="474" spans="15:25" ht="12.75">
      <c r="O474" s="156"/>
      <c r="P474" s="156"/>
      <c r="Q474" s="156"/>
      <c r="R474" s="156"/>
      <c r="S474" s="156"/>
      <c r="T474" s="156"/>
      <c r="U474" s="156"/>
      <c r="V474" s="156"/>
      <c r="W474" s="156"/>
      <c r="X474" s="156"/>
      <c r="Y474" s="156"/>
    </row>
    <row r="475" spans="15:25" ht="12.75">
      <c r="O475" s="156"/>
      <c r="P475" s="156"/>
      <c r="Q475" s="156"/>
      <c r="R475" s="156"/>
      <c r="S475" s="156"/>
      <c r="T475" s="156"/>
      <c r="U475" s="156"/>
      <c r="V475" s="156"/>
      <c r="W475" s="156"/>
      <c r="X475" s="156"/>
      <c r="Y475" s="156"/>
    </row>
    <row r="476" spans="15:25" ht="12.75">
      <c r="O476" s="156"/>
      <c r="P476" s="156"/>
      <c r="Q476" s="156"/>
      <c r="R476" s="156"/>
      <c r="S476" s="156"/>
      <c r="T476" s="156"/>
      <c r="U476" s="156"/>
      <c r="V476" s="156"/>
      <c r="W476" s="156"/>
      <c r="X476" s="156"/>
      <c r="Y476" s="156"/>
    </row>
    <row r="477" spans="15:25" ht="12.75">
      <c r="O477" s="156"/>
      <c r="P477" s="156"/>
      <c r="Q477" s="156"/>
      <c r="R477" s="156"/>
      <c r="S477" s="156"/>
      <c r="T477" s="156"/>
      <c r="U477" s="156"/>
      <c r="V477" s="156"/>
      <c r="W477" s="156"/>
      <c r="X477" s="156"/>
      <c r="Y477" s="156"/>
    </row>
    <row r="478" spans="15:25" ht="12.75">
      <c r="O478" s="156"/>
      <c r="P478" s="156"/>
      <c r="Q478" s="156"/>
      <c r="R478" s="156"/>
      <c r="S478" s="156"/>
      <c r="T478" s="156"/>
      <c r="U478" s="156"/>
      <c r="V478" s="156"/>
      <c r="W478" s="156"/>
      <c r="X478" s="156"/>
      <c r="Y478" s="156"/>
    </row>
    <row r="479" spans="15:25" ht="12.75">
      <c r="O479" s="156"/>
      <c r="P479" s="156"/>
      <c r="Q479" s="156"/>
      <c r="R479" s="156"/>
      <c r="S479" s="156"/>
      <c r="T479" s="156"/>
      <c r="U479" s="156"/>
      <c r="V479" s="156"/>
      <c r="W479" s="156"/>
      <c r="X479" s="156"/>
      <c r="Y479" s="156"/>
    </row>
    <row r="480" spans="15:25" ht="12.75">
      <c r="O480" s="156"/>
      <c r="P480" s="156"/>
      <c r="Q480" s="156"/>
      <c r="R480" s="156"/>
      <c r="S480" s="156"/>
      <c r="T480" s="156"/>
      <c r="U480" s="156"/>
      <c r="V480" s="156"/>
      <c r="W480" s="156"/>
      <c r="X480" s="156"/>
      <c r="Y480" s="156"/>
    </row>
    <row r="481" spans="15:25" ht="12.75">
      <c r="O481" s="156"/>
      <c r="P481" s="156"/>
      <c r="Q481" s="156"/>
      <c r="R481" s="156"/>
      <c r="S481" s="156"/>
      <c r="T481" s="156"/>
      <c r="U481" s="156"/>
      <c r="V481" s="156"/>
      <c r="W481" s="156"/>
      <c r="X481" s="156"/>
      <c r="Y481" s="156"/>
    </row>
    <row r="482" spans="15:25" ht="12.75">
      <c r="O482" s="156"/>
      <c r="P482" s="156"/>
      <c r="Q482" s="156"/>
      <c r="R482" s="156"/>
      <c r="S482" s="156"/>
      <c r="T482" s="156"/>
      <c r="U482" s="156"/>
      <c r="V482" s="156"/>
      <c r="W482" s="156"/>
      <c r="X482" s="156"/>
      <c r="Y482" s="156"/>
    </row>
    <row r="483" spans="15:25" ht="12.75">
      <c r="O483" s="156"/>
      <c r="P483" s="156"/>
      <c r="Q483" s="156"/>
      <c r="R483" s="156"/>
      <c r="S483" s="156"/>
      <c r="T483" s="156"/>
      <c r="U483" s="156"/>
      <c r="V483" s="156"/>
      <c r="W483" s="156"/>
      <c r="X483" s="156"/>
      <c r="Y483" s="156"/>
    </row>
    <row r="484" spans="15:25" ht="12.75">
      <c r="O484" s="156"/>
      <c r="P484" s="156"/>
      <c r="Q484" s="156"/>
      <c r="R484" s="156"/>
      <c r="S484" s="156"/>
      <c r="T484" s="156"/>
      <c r="U484" s="156"/>
      <c r="V484" s="156"/>
      <c r="W484" s="156"/>
      <c r="X484" s="156"/>
      <c r="Y484" s="156"/>
    </row>
    <row r="485" spans="15:25" ht="12.75">
      <c r="O485" s="156"/>
      <c r="P485" s="156"/>
      <c r="Q485" s="156"/>
      <c r="R485" s="156"/>
      <c r="S485" s="156"/>
      <c r="T485" s="156"/>
      <c r="U485" s="156"/>
      <c r="V485" s="156"/>
      <c r="W485" s="156"/>
      <c r="X485" s="156"/>
      <c r="Y485" s="156"/>
    </row>
    <row r="486" spans="15:25" ht="12.75">
      <c r="O486" s="156"/>
      <c r="P486" s="156"/>
      <c r="Q486" s="156"/>
      <c r="R486" s="156"/>
      <c r="S486" s="156"/>
      <c r="T486" s="156"/>
      <c r="U486" s="156"/>
      <c r="V486" s="156"/>
      <c r="W486" s="156"/>
      <c r="X486" s="156"/>
      <c r="Y486" s="156"/>
    </row>
    <row r="487" spans="15:25" ht="12.75">
      <c r="O487" s="156"/>
      <c r="P487" s="156"/>
      <c r="Q487" s="156"/>
      <c r="R487" s="156"/>
      <c r="S487" s="156"/>
      <c r="T487" s="156"/>
      <c r="U487" s="156"/>
      <c r="V487" s="156"/>
      <c r="W487" s="156"/>
      <c r="X487" s="156"/>
      <c r="Y487" s="156"/>
    </row>
    <row r="488" spans="15:25" ht="12.75">
      <c r="O488" s="156"/>
      <c r="P488" s="156"/>
      <c r="Q488" s="156"/>
      <c r="R488" s="156"/>
      <c r="S488" s="156"/>
      <c r="T488" s="156"/>
      <c r="U488" s="156"/>
      <c r="V488" s="156"/>
      <c r="W488" s="156"/>
      <c r="X488" s="156"/>
      <c r="Y488" s="156"/>
    </row>
    <row r="489" spans="15:25" ht="12.75">
      <c r="O489" s="156"/>
      <c r="P489" s="156"/>
      <c r="Q489" s="156"/>
      <c r="R489" s="156"/>
      <c r="S489" s="156"/>
      <c r="T489" s="156"/>
      <c r="U489" s="156"/>
      <c r="V489" s="156"/>
      <c r="W489" s="156"/>
      <c r="X489" s="156"/>
      <c r="Y489" s="156"/>
    </row>
    <row r="490" spans="15:25" ht="12.75">
      <c r="O490" s="156"/>
      <c r="P490" s="156"/>
      <c r="Q490" s="156"/>
      <c r="R490" s="156"/>
      <c r="S490" s="156"/>
      <c r="T490" s="156"/>
      <c r="U490" s="156"/>
      <c r="V490" s="156"/>
      <c r="W490" s="156"/>
      <c r="X490" s="156"/>
      <c r="Y490" s="156"/>
    </row>
    <row r="491" spans="15:25" ht="12.75">
      <c r="O491" s="156"/>
      <c r="P491" s="156"/>
      <c r="Q491" s="156"/>
      <c r="R491" s="156"/>
      <c r="S491" s="156"/>
      <c r="T491" s="156"/>
      <c r="U491" s="156"/>
      <c r="V491" s="156"/>
      <c r="W491" s="156"/>
      <c r="X491" s="156"/>
      <c r="Y491" s="156"/>
    </row>
    <row r="492" spans="15:25" ht="12.75">
      <c r="O492" s="156"/>
      <c r="P492" s="156"/>
      <c r="Q492" s="156"/>
      <c r="R492" s="156"/>
      <c r="S492" s="156"/>
      <c r="T492" s="156"/>
      <c r="U492" s="156"/>
      <c r="V492" s="156"/>
      <c r="W492" s="156"/>
      <c r="X492" s="156"/>
      <c r="Y492" s="156"/>
    </row>
    <row r="493" spans="15:25" ht="12.75">
      <c r="O493" s="156"/>
      <c r="P493" s="156"/>
      <c r="Q493" s="156"/>
      <c r="R493" s="156"/>
      <c r="S493" s="156"/>
      <c r="T493" s="156"/>
      <c r="U493" s="156"/>
      <c r="V493" s="156"/>
      <c r="W493" s="156"/>
      <c r="X493" s="156"/>
      <c r="Y493" s="156"/>
    </row>
    <row r="494" spans="15:25" ht="12.75">
      <c r="O494" s="156"/>
      <c r="P494" s="156"/>
      <c r="Q494" s="156"/>
      <c r="R494" s="156"/>
      <c r="S494" s="156"/>
      <c r="T494" s="156"/>
      <c r="U494" s="156"/>
      <c r="V494" s="156"/>
      <c r="W494" s="156"/>
      <c r="X494" s="156"/>
      <c r="Y494" s="156"/>
    </row>
    <row r="495" spans="15:25" ht="12.75">
      <c r="O495" s="156"/>
      <c r="P495" s="156"/>
      <c r="Q495" s="156"/>
      <c r="R495" s="156"/>
      <c r="S495" s="156"/>
      <c r="T495" s="156"/>
      <c r="U495" s="156"/>
      <c r="V495" s="156"/>
      <c r="W495" s="156"/>
      <c r="X495" s="156"/>
      <c r="Y495" s="156"/>
    </row>
    <row r="496" spans="15:25" ht="12.75">
      <c r="O496" s="156"/>
      <c r="P496" s="156"/>
      <c r="Q496" s="156"/>
      <c r="R496" s="156"/>
      <c r="S496" s="156"/>
      <c r="T496" s="156"/>
      <c r="U496" s="156"/>
      <c r="V496" s="156"/>
      <c r="W496" s="156"/>
      <c r="X496" s="156"/>
      <c r="Y496" s="156"/>
    </row>
    <row r="497" spans="15:25" ht="12.75">
      <c r="O497" s="156"/>
      <c r="P497" s="156"/>
      <c r="Q497" s="156"/>
      <c r="R497" s="156"/>
      <c r="S497" s="156"/>
      <c r="T497" s="156"/>
      <c r="U497" s="156"/>
      <c r="V497" s="156"/>
      <c r="W497" s="156"/>
      <c r="X497" s="156"/>
      <c r="Y497" s="156"/>
    </row>
    <row r="498" spans="15:25" ht="12.75">
      <c r="O498" s="156"/>
      <c r="P498" s="156"/>
      <c r="Q498" s="156"/>
      <c r="R498" s="156"/>
      <c r="S498" s="156"/>
      <c r="T498" s="156"/>
      <c r="U498" s="156"/>
      <c r="V498" s="156"/>
      <c r="W498" s="156"/>
      <c r="X498" s="156"/>
      <c r="Y498" s="156"/>
    </row>
    <row r="499" spans="15:25" ht="12.75">
      <c r="O499" s="156"/>
      <c r="P499" s="156"/>
      <c r="Q499" s="156"/>
      <c r="R499" s="156"/>
      <c r="S499" s="156"/>
      <c r="T499" s="156"/>
      <c r="U499" s="156"/>
      <c r="V499" s="156"/>
      <c r="W499" s="156"/>
      <c r="X499" s="156"/>
      <c r="Y499" s="156"/>
    </row>
    <row r="500" spans="15:25" ht="12.75">
      <c r="O500" s="156"/>
      <c r="P500" s="156"/>
      <c r="Q500" s="156"/>
      <c r="R500" s="156"/>
      <c r="S500" s="156"/>
      <c r="T500" s="156"/>
      <c r="U500" s="156"/>
      <c r="V500" s="156"/>
      <c r="W500" s="156"/>
      <c r="X500" s="156"/>
      <c r="Y500" s="156"/>
    </row>
    <row r="501" spans="15:25" ht="12.75">
      <c r="O501" s="156"/>
      <c r="P501" s="156"/>
      <c r="Q501" s="156"/>
      <c r="R501" s="156"/>
      <c r="S501" s="156"/>
      <c r="T501" s="156"/>
      <c r="U501" s="156"/>
      <c r="V501" s="156"/>
      <c r="W501" s="156"/>
      <c r="X501" s="156"/>
      <c r="Y501" s="156"/>
    </row>
    <row r="502" spans="15:25" ht="12.75">
      <c r="O502" s="156"/>
      <c r="P502" s="156"/>
      <c r="Q502" s="156"/>
      <c r="R502" s="156"/>
      <c r="S502" s="156"/>
      <c r="T502" s="156"/>
      <c r="U502" s="156"/>
      <c r="V502" s="156"/>
      <c r="W502" s="156"/>
      <c r="X502" s="156"/>
      <c r="Y502" s="156"/>
    </row>
    <row r="503" spans="15:25" ht="12.75">
      <c r="O503" s="156"/>
      <c r="P503" s="156"/>
      <c r="Q503" s="156"/>
      <c r="R503" s="156"/>
      <c r="S503" s="156"/>
      <c r="T503" s="156"/>
      <c r="U503" s="156"/>
      <c r="V503" s="156"/>
      <c r="W503" s="156"/>
      <c r="X503" s="156"/>
      <c r="Y503" s="156"/>
    </row>
    <row r="504" spans="15:25" ht="12.75">
      <c r="O504" s="156"/>
      <c r="P504" s="156"/>
      <c r="Q504" s="156"/>
      <c r="R504" s="156"/>
      <c r="S504" s="156"/>
      <c r="T504" s="156"/>
      <c r="U504" s="156"/>
      <c r="V504" s="156"/>
      <c r="W504" s="156"/>
      <c r="X504" s="156"/>
      <c r="Y504" s="156"/>
    </row>
    <row r="505" spans="15:25" ht="12.75">
      <c r="O505" s="156"/>
      <c r="P505" s="156"/>
      <c r="Q505" s="156"/>
      <c r="R505" s="156"/>
      <c r="S505" s="156"/>
      <c r="T505" s="156"/>
      <c r="U505" s="156"/>
      <c r="V505" s="156"/>
      <c r="W505" s="156"/>
      <c r="X505" s="156"/>
      <c r="Y505" s="156"/>
    </row>
    <row r="506" spans="15:25" ht="12.75">
      <c r="O506" s="156"/>
      <c r="P506" s="156"/>
      <c r="Q506" s="156"/>
      <c r="R506" s="156"/>
      <c r="S506" s="156"/>
      <c r="T506" s="156"/>
      <c r="U506" s="156"/>
      <c r="V506" s="156"/>
      <c r="W506" s="156"/>
      <c r="X506" s="156"/>
      <c r="Y506" s="156"/>
    </row>
    <row r="507" spans="15:25" ht="12.75">
      <c r="O507" s="156"/>
      <c r="P507" s="156"/>
      <c r="Q507" s="156"/>
      <c r="R507" s="156"/>
      <c r="S507" s="156"/>
      <c r="T507" s="156"/>
      <c r="U507" s="156"/>
      <c r="V507" s="156"/>
      <c r="W507" s="156"/>
      <c r="X507" s="156"/>
      <c r="Y507" s="156"/>
    </row>
    <row r="508" spans="15:25" ht="12.75">
      <c r="O508" s="156"/>
      <c r="P508" s="156"/>
      <c r="Q508" s="156"/>
      <c r="R508" s="156"/>
      <c r="S508" s="156"/>
      <c r="T508" s="156"/>
      <c r="U508" s="156"/>
      <c r="V508" s="156"/>
      <c r="W508" s="156"/>
      <c r="X508" s="156"/>
      <c r="Y508" s="156"/>
    </row>
    <row r="509" spans="15:25" ht="12.75">
      <c r="O509" s="156"/>
      <c r="P509" s="156"/>
      <c r="Q509" s="156"/>
      <c r="R509" s="156"/>
      <c r="S509" s="156"/>
      <c r="T509" s="156"/>
      <c r="U509" s="156"/>
      <c r="V509" s="156"/>
      <c r="W509" s="156"/>
      <c r="X509" s="156"/>
      <c r="Y509" s="156"/>
    </row>
    <row r="510" spans="15:25" ht="12.75">
      <c r="O510" s="156"/>
      <c r="P510" s="156"/>
      <c r="Q510" s="156"/>
      <c r="R510" s="156"/>
      <c r="S510" s="156"/>
      <c r="T510" s="156"/>
      <c r="U510" s="156"/>
      <c r="V510" s="156"/>
      <c r="W510" s="156"/>
      <c r="X510" s="156"/>
      <c r="Y510" s="156"/>
    </row>
    <row r="511" spans="15:25" ht="12.75">
      <c r="O511" s="156"/>
      <c r="P511" s="156"/>
      <c r="Q511" s="156"/>
      <c r="R511" s="156"/>
      <c r="S511" s="156"/>
      <c r="T511" s="156"/>
      <c r="U511" s="156"/>
      <c r="V511" s="156"/>
      <c r="W511" s="156"/>
      <c r="X511" s="156"/>
      <c r="Y511" s="156"/>
    </row>
    <row r="512" spans="15:25" ht="12.75">
      <c r="O512" s="156"/>
      <c r="P512" s="156"/>
      <c r="Q512" s="156"/>
      <c r="R512" s="156"/>
      <c r="S512" s="156"/>
      <c r="T512" s="156"/>
      <c r="U512" s="156"/>
      <c r="V512" s="156"/>
      <c r="W512" s="156"/>
      <c r="X512" s="156"/>
      <c r="Y512" s="156"/>
    </row>
    <row r="513" spans="15:25" ht="12.75">
      <c r="O513" s="156"/>
      <c r="P513" s="156"/>
      <c r="Q513" s="156"/>
      <c r="R513" s="156"/>
      <c r="S513" s="156"/>
      <c r="T513" s="156"/>
      <c r="U513" s="156"/>
      <c r="V513" s="156"/>
      <c r="W513" s="156"/>
      <c r="X513" s="156"/>
      <c r="Y513" s="156"/>
    </row>
    <row r="514" spans="15:25" ht="12.75">
      <c r="O514" s="156"/>
      <c r="P514" s="156"/>
      <c r="Q514" s="156"/>
      <c r="R514" s="156"/>
      <c r="S514" s="156"/>
      <c r="T514" s="156"/>
      <c r="U514" s="156"/>
      <c r="V514" s="156"/>
      <c r="W514" s="156"/>
      <c r="X514" s="156"/>
      <c r="Y514" s="156"/>
    </row>
    <row r="515" spans="15:25" ht="12.75">
      <c r="O515" s="156"/>
      <c r="P515" s="156"/>
      <c r="Q515" s="156"/>
      <c r="R515" s="156"/>
      <c r="S515" s="156"/>
      <c r="T515" s="156"/>
      <c r="U515" s="156"/>
      <c r="V515" s="156"/>
      <c r="W515" s="156"/>
      <c r="X515" s="156"/>
      <c r="Y515" s="156"/>
    </row>
    <row r="516" spans="15:25" ht="12.75">
      <c r="O516" s="156"/>
      <c r="P516" s="156"/>
      <c r="Q516" s="156"/>
      <c r="R516" s="156"/>
      <c r="S516" s="156"/>
      <c r="T516" s="156"/>
      <c r="U516" s="156"/>
      <c r="V516" s="156"/>
      <c r="W516" s="156"/>
      <c r="X516" s="156"/>
      <c r="Y516" s="156"/>
    </row>
    <row r="517" spans="15:25" ht="12.75">
      <c r="O517" s="156"/>
      <c r="P517" s="156"/>
      <c r="Q517" s="156"/>
      <c r="R517" s="156"/>
      <c r="S517" s="156"/>
      <c r="T517" s="156"/>
      <c r="U517" s="156"/>
      <c r="V517" s="156"/>
      <c r="W517" s="156"/>
      <c r="X517" s="156"/>
      <c r="Y517" s="156"/>
    </row>
    <row r="518" spans="15:25" ht="12.75">
      <c r="O518" s="156"/>
      <c r="P518" s="156"/>
      <c r="Q518" s="156"/>
      <c r="R518" s="156"/>
      <c r="S518" s="156"/>
      <c r="T518" s="156"/>
      <c r="U518" s="156"/>
      <c r="V518" s="156"/>
      <c r="W518" s="156"/>
      <c r="X518" s="156"/>
      <c r="Y518" s="156"/>
    </row>
    <row r="519" spans="15:25" ht="12.75">
      <c r="O519" s="156"/>
      <c r="P519" s="156"/>
      <c r="Q519" s="156"/>
      <c r="R519" s="156"/>
      <c r="S519" s="156"/>
      <c r="T519" s="156"/>
      <c r="U519" s="156"/>
      <c r="V519" s="156"/>
      <c r="W519" s="156"/>
      <c r="X519" s="156"/>
      <c r="Y519" s="156"/>
    </row>
    <row r="520" spans="15:25" ht="12.75">
      <c r="O520" s="156"/>
      <c r="P520" s="156"/>
      <c r="Q520" s="156"/>
      <c r="R520" s="156"/>
      <c r="S520" s="156"/>
      <c r="T520" s="156"/>
      <c r="U520" s="156"/>
      <c r="V520" s="156"/>
      <c r="W520" s="156"/>
      <c r="X520" s="156"/>
      <c r="Y520" s="156"/>
    </row>
    <row r="521" spans="15:25" ht="12.75">
      <c r="O521" s="156"/>
      <c r="P521" s="156"/>
      <c r="Q521" s="156"/>
      <c r="R521" s="156"/>
      <c r="S521" s="156"/>
      <c r="T521" s="156"/>
      <c r="U521" s="156"/>
      <c r="V521" s="156"/>
      <c r="W521" s="156"/>
      <c r="X521" s="156"/>
      <c r="Y521" s="156"/>
    </row>
    <row r="522" spans="15:25" ht="12.75">
      <c r="O522" s="156"/>
      <c r="P522" s="156"/>
      <c r="Q522" s="156"/>
      <c r="R522" s="156"/>
      <c r="S522" s="156"/>
      <c r="T522" s="156"/>
      <c r="U522" s="156"/>
      <c r="V522" s="156"/>
      <c r="W522" s="156"/>
      <c r="X522" s="156"/>
      <c r="Y522" s="156"/>
    </row>
    <row r="523" spans="15:25" ht="12.75">
      <c r="O523" s="156"/>
      <c r="P523" s="156"/>
      <c r="Q523" s="156"/>
      <c r="R523" s="156"/>
      <c r="S523" s="156"/>
      <c r="T523" s="156"/>
      <c r="U523" s="156"/>
      <c r="V523" s="156"/>
      <c r="W523" s="156"/>
      <c r="X523" s="156"/>
      <c r="Y523" s="156"/>
    </row>
    <row r="524" spans="15:25" ht="12.75">
      <c r="O524" s="156"/>
      <c r="P524" s="156"/>
      <c r="Q524" s="156"/>
      <c r="R524" s="156"/>
      <c r="S524" s="156"/>
      <c r="T524" s="156"/>
      <c r="U524" s="156"/>
      <c r="V524" s="156"/>
      <c r="W524" s="156"/>
      <c r="X524" s="156"/>
      <c r="Y524" s="156"/>
    </row>
    <row r="525" spans="15:25" ht="12.75">
      <c r="O525" s="156"/>
      <c r="P525" s="156"/>
      <c r="Q525" s="156"/>
      <c r="R525" s="156"/>
      <c r="S525" s="156"/>
      <c r="T525" s="156"/>
      <c r="U525" s="156"/>
      <c r="V525" s="156"/>
      <c r="W525" s="156"/>
      <c r="X525" s="156"/>
      <c r="Y525" s="156"/>
    </row>
    <row r="526" spans="15:25" ht="12.75">
      <c r="O526" s="156"/>
      <c r="P526" s="156"/>
      <c r="Q526" s="156"/>
      <c r="R526" s="156"/>
      <c r="S526" s="156"/>
      <c r="T526" s="156"/>
      <c r="U526" s="156"/>
      <c r="V526" s="156"/>
      <c r="W526" s="156"/>
      <c r="X526" s="156"/>
      <c r="Y526" s="156"/>
    </row>
    <row r="527" spans="15:25" ht="12.75">
      <c r="O527" s="156"/>
      <c r="P527" s="156"/>
      <c r="Q527" s="156"/>
      <c r="R527" s="156"/>
      <c r="S527" s="156"/>
      <c r="T527" s="156"/>
      <c r="U527" s="156"/>
      <c r="V527" s="156"/>
      <c r="W527" s="156"/>
      <c r="X527" s="156"/>
      <c r="Y527" s="156"/>
    </row>
    <row r="528" spans="15:25" ht="12.75">
      <c r="O528" s="156"/>
      <c r="P528" s="156"/>
      <c r="Q528" s="156"/>
      <c r="R528" s="156"/>
      <c r="S528" s="156"/>
      <c r="T528" s="156"/>
      <c r="U528" s="156"/>
      <c r="V528" s="156"/>
      <c r="W528" s="156"/>
      <c r="X528" s="156"/>
      <c r="Y528" s="156"/>
    </row>
    <row r="529" spans="15:25" ht="12.75">
      <c r="O529" s="156"/>
      <c r="P529" s="156"/>
      <c r="Q529" s="156"/>
      <c r="R529" s="156"/>
      <c r="S529" s="156"/>
      <c r="T529" s="156"/>
      <c r="U529" s="156"/>
      <c r="V529" s="156"/>
      <c r="W529" s="156"/>
      <c r="X529" s="156"/>
      <c r="Y529" s="156"/>
    </row>
    <row r="530" spans="15:25" ht="12.75">
      <c r="O530" s="156"/>
      <c r="P530" s="156"/>
      <c r="Q530" s="156"/>
      <c r="R530" s="156"/>
      <c r="S530" s="156"/>
      <c r="T530" s="156"/>
      <c r="U530" s="156"/>
      <c r="V530" s="156"/>
      <c r="W530" s="156"/>
      <c r="X530" s="156"/>
      <c r="Y530" s="156"/>
    </row>
    <row r="531" spans="15:25" ht="12.75">
      <c r="O531" s="156"/>
      <c r="P531" s="156"/>
      <c r="Q531" s="156"/>
      <c r="R531" s="156"/>
      <c r="S531" s="156"/>
      <c r="T531" s="156"/>
      <c r="U531" s="156"/>
      <c r="V531" s="156"/>
      <c r="W531" s="156"/>
      <c r="X531" s="156"/>
      <c r="Y531" s="156"/>
    </row>
    <row r="532" spans="15:25" ht="12.75">
      <c r="O532" s="156"/>
      <c r="P532" s="156"/>
      <c r="Q532" s="156"/>
      <c r="R532" s="156"/>
      <c r="S532" s="156"/>
      <c r="T532" s="156"/>
      <c r="U532" s="156"/>
      <c r="V532" s="156"/>
      <c r="W532" s="156"/>
      <c r="X532" s="156"/>
      <c r="Y532" s="156"/>
    </row>
    <row r="533" spans="15:25" ht="12.75">
      <c r="O533" s="156"/>
      <c r="P533" s="156"/>
      <c r="Q533" s="156"/>
      <c r="R533" s="156"/>
      <c r="S533" s="156"/>
      <c r="T533" s="156"/>
      <c r="U533" s="156"/>
      <c r="V533" s="156"/>
      <c r="W533" s="156"/>
      <c r="X533" s="156"/>
      <c r="Y533" s="156"/>
    </row>
    <row r="534" spans="15:25" ht="12.75">
      <c r="O534" s="156"/>
      <c r="P534" s="156"/>
      <c r="Q534" s="156"/>
      <c r="R534" s="156"/>
      <c r="S534" s="156"/>
      <c r="T534" s="156"/>
      <c r="U534" s="156"/>
      <c r="V534" s="156"/>
      <c r="W534" s="156"/>
      <c r="X534" s="156"/>
      <c r="Y534" s="156"/>
    </row>
    <row r="535" spans="15:25" ht="12.75">
      <c r="O535" s="156"/>
      <c r="P535" s="156"/>
      <c r="Q535" s="156"/>
      <c r="R535" s="156"/>
      <c r="S535" s="156"/>
      <c r="T535" s="156"/>
      <c r="U535" s="156"/>
      <c r="V535" s="156"/>
      <c r="W535" s="156"/>
      <c r="X535" s="156"/>
      <c r="Y535" s="156"/>
    </row>
    <row r="536" spans="15:25" ht="12.75">
      <c r="O536" s="156"/>
      <c r="P536" s="156"/>
      <c r="Q536" s="156"/>
      <c r="R536" s="156"/>
      <c r="S536" s="156"/>
      <c r="T536" s="156"/>
      <c r="U536" s="156"/>
      <c r="V536" s="156"/>
      <c r="W536" s="156"/>
      <c r="X536" s="156"/>
      <c r="Y536" s="156"/>
    </row>
    <row r="537" spans="15:25" ht="12.75">
      <c r="O537" s="156"/>
      <c r="P537" s="156"/>
      <c r="Q537" s="156"/>
      <c r="R537" s="156"/>
      <c r="S537" s="156"/>
      <c r="T537" s="156"/>
      <c r="U537" s="156"/>
      <c r="V537" s="156"/>
      <c r="W537" s="156"/>
      <c r="X537" s="156"/>
      <c r="Y537" s="156"/>
    </row>
    <row r="538" spans="15:25" ht="12.75">
      <c r="O538" s="156"/>
      <c r="P538" s="156"/>
      <c r="Q538" s="156"/>
      <c r="R538" s="156"/>
      <c r="S538" s="156"/>
      <c r="T538" s="156"/>
      <c r="U538" s="156"/>
      <c r="V538" s="156"/>
      <c r="W538" s="156"/>
      <c r="X538" s="156"/>
      <c r="Y538" s="156"/>
    </row>
    <row r="539" spans="15:25" ht="12.75">
      <c r="O539" s="156"/>
      <c r="P539" s="156"/>
      <c r="Q539" s="156"/>
      <c r="R539" s="156"/>
      <c r="S539" s="156"/>
      <c r="T539" s="156"/>
      <c r="U539" s="156"/>
      <c r="V539" s="156"/>
      <c r="W539" s="156"/>
      <c r="X539" s="156"/>
      <c r="Y539" s="156"/>
    </row>
    <row r="540" spans="15:25" ht="12.75">
      <c r="O540" s="156"/>
      <c r="P540" s="156"/>
      <c r="Q540" s="156"/>
      <c r="R540" s="156"/>
      <c r="S540" s="156"/>
      <c r="T540" s="156"/>
      <c r="U540" s="156"/>
      <c r="V540" s="156"/>
      <c r="W540" s="156"/>
      <c r="X540" s="156"/>
      <c r="Y540" s="156"/>
    </row>
    <row r="541" spans="15:25" ht="12.75">
      <c r="O541" s="156"/>
      <c r="P541" s="156"/>
      <c r="Q541" s="156"/>
      <c r="R541" s="156"/>
      <c r="S541" s="156"/>
      <c r="T541" s="156"/>
      <c r="U541" s="156"/>
      <c r="V541" s="156"/>
      <c r="W541" s="156"/>
      <c r="X541" s="156"/>
      <c r="Y541" s="156"/>
    </row>
    <row r="542" spans="15:25" ht="12.75">
      <c r="O542" s="156"/>
      <c r="P542" s="156"/>
      <c r="Q542" s="156"/>
      <c r="R542" s="156"/>
      <c r="S542" s="156"/>
      <c r="T542" s="156"/>
      <c r="U542" s="156"/>
      <c r="V542" s="156"/>
      <c r="W542" s="156"/>
      <c r="X542" s="156"/>
      <c r="Y542" s="156"/>
    </row>
    <row r="543" spans="15:25" ht="12.75">
      <c r="O543" s="156"/>
      <c r="P543" s="156"/>
      <c r="Q543" s="156"/>
      <c r="R543" s="156"/>
      <c r="S543" s="156"/>
      <c r="T543" s="156"/>
      <c r="U543" s="156"/>
      <c r="V543" s="156"/>
      <c r="W543" s="156"/>
      <c r="X543" s="156"/>
      <c r="Y543" s="156"/>
    </row>
    <row r="544" spans="15:25" ht="12.75">
      <c r="O544" s="156"/>
      <c r="P544" s="156"/>
      <c r="Q544" s="156"/>
      <c r="R544" s="156"/>
      <c r="S544" s="156"/>
      <c r="T544" s="156"/>
      <c r="U544" s="156"/>
      <c r="V544" s="156"/>
      <c r="W544" s="156"/>
      <c r="X544" s="156"/>
      <c r="Y544" s="156"/>
    </row>
    <row r="545" spans="15:25" ht="12.75">
      <c r="O545" s="156"/>
      <c r="P545" s="156"/>
      <c r="Q545" s="156"/>
      <c r="R545" s="156"/>
      <c r="S545" s="156"/>
      <c r="T545" s="156"/>
      <c r="U545" s="156"/>
      <c r="V545" s="156"/>
      <c r="W545" s="156"/>
      <c r="X545" s="156"/>
      <c r="Y545" s="156"/>
    </row>
    <row r="546" spans="15:25" ht="12.75">
      <c r="O546" s="156"/>
      <c r="P546" s="156"/>
      <c r="Q546" s="156"/>
      <c r="R546" s="156"/>
      <c r="S546" s="156"/>
      <c r="T546" s="156"/>
      <c r="U546" s="156"/>
      <c r="V546" s="156"/>
      <c r="W546" s="156"/>
      <c r="X546" s="156"/>
      <c r="Y546" s="156"/>
    </row>
    <row r="547" spans="15:25" ht="12.75">
      <c r="O547" s="156"/>
      <c r="P547" s="156"/>
      <c r="Q547" s="156"/>
      <c r="R547" s="156"/>
      <c r="S547" s="156"/>
      <c r="T547" s="156"/>
      <c r="U547" s="156"/>
      <c r="V547" s="156"/>
      <c r="W547" s="156"/>
      <c r="X547" s="156"/>
      <c r="Y547" s="156"/>
    </row>
    <row r="548" spans="15:25" ht="12.75">
      <c r="O548" s="156"/>
      <c r="P548" s="156"/>
      <c r="Q548" s="156"/>
      <c r="R548" s="156"/>
      <c r="S548" s="156"/>
      <c r="T548" s="156"/>
      <c r="U548" s="156"/>
      <c r="V548" s="156"/>
      <c r="W548" s="156"/>
      <c r="X548" s="156"/>
      <c r="Y548" s="156"/>
    </row>
    <row r="549" spans="15:25" ht="12.75">
      <c r="O549" s="156"/>
      <c r="P549" s="156"/>
      <c r="Q549" s="156"/>
      <c r="R549" s="156"/>
      <c r="S549" s="156"/>
      <c r="T549" s="156"/>
      <c r="U549" s="156"/>
      <c r="V549" s="156"/>
      <c r="W549" s="156"/>
      <c r="X549" s="156"/>
      <c r="Y549" s="156"/>
    </row>
    <row r="550" spans="15:25" ht="12.75">
      <c r="O550" s="156"/>
      <c r="P550" s="156"/>
      <c r="Q550" s="156"/>
      <c r="R550" s="156"/>
      <c r="S550" s="156"/>
      <c r="T550" s="156"/>
      <c r="U550" s="156"/>
      <c r="V550" s="156"/>
      <c r="W550" s="156"/>
      <c r="X550" s="156"/>
      <c r="Y550" s="156"/>
    </row>
    <row r="551" spans="15:25" ht="12.75">
      <c r="O551" s="156"/>
      <c r="P551" s="156"/>
      <c r="Q551" s="156"/>
      <c r="R551" s="156"/>
      <c r="S551" s="156"/>
      <c r="T551" s="156"/>
      <c r="U551" s="156"/>
      <c r="V551" s="156"/>
      <c r="W551" s="156"/>
      <c r="X551" s="156"/>
      <c r="Y551" s="156"/>
    </row>
    <row r="552" spans="15:25" ht="12.75">
      <c r="O552" s="156"/>
      <c r="P552" s="156"/>
      <c r="Q552" s="156"/>
      <c r="R552" s="156"/>
      <c r="S552" s="156"/>
      <c r="T552" s="156"/>
      <c r="U552" s="156"/>
      <c r="V552" s="156"/>
      <c r="W552" s="156"/>
      <c r="X552" s="156"/>
      <c r="Y552" s="156"/>
    </row>
    <row r="553" spans="15:25" ht="12.75">
      <c r="O553" s="156"/>
      <c r="P553" s="156"/>
      <c r="Q553" s="156"/>
      <c r="R553" s="156"/>
      <c r="S553" s="156"/>
      <c r="T553" s="156"/>
      <c r="U553" s="156"/>
      <c r="V553" s="156"/>
      <c r="W553" s="156"/>
      <c r="X553" s="156"/>
      <c r="Y553" s="156"/>
    </row>
    <row r="554" spans="15:25" ht="12.75">
      <c r="O554" s="156"/>
      <c r="P554" s="156"/>
      <c r="Q554" s="156"/>
      <c r="R554" s="156"/>
      <c r="S554" s="156"/>
      <c r="T554" s="156"/>
      <c r="U554" s="156"/>
      <c r="V554" s="156"/>
      <c r="W554" s="156"/>
      <c r="X554" s="156"/>
      <c r="Y554" s="156"/>
    </row>
    <row r="555" spans="15:25" ht="12.75">
      <c r="O555" s="156"/>
      <c r="P555" s="156"/>
      <c r="Q555" s="156"/>
      <c r="R555" s="156"/>
      <c r="S555" s="156"/>
      <c r="T555" s="156"/>
      <c r="U555" s="156"/>
      <c r="V555" s="156"/>
      <c r="W555" s="156"/>
      <c r="X555" s="156"/>
      <c r="Y555" s="156"/>
    </row>
    <row r="556" spans="15:25" ht="12.75">
      <c r="O556" s="156"/>
      <c r="P556" s="156"/>
      <c r="Q556" s="156"/>
      <c r="R556" s="156"/>
      <c r="S556" s="156"/>
      <c r="T556" s="156"/>
      <c r="U556" s="156"/>
      <c r="V556" s="156"/>
      <c r="W556" s="156"/>
      <c r="X556" s="156"/>
      <c r="Y556" s="156"/>
    </row>
    <row r="557" spans="15:25" ht="12.75">
      <c r="O557" s="156"/>
      <c r="P557" s="156"/>
      <c r="Q557" s="156"/>
      <c r="R557" s="156"/>
      <c r="S557" s="156"/>
      <c r="T557" s="156"/>
      <c r="U557" s="156"/>
      <c r="V557" s="156"/>
      <c r="W557" s="156"/>
      <c r="X557" s="156"/>
      <c r="Y557" s="156"/>
    </row>
    <row r="558" spans="15:25" ht="12.75">
      <c r="O558" s="156"/>
      <c r="P558" s="156"/>
      <c r="Q558" s="156"/>
      <c r="R558" s="156"/>
      <c r="S558" s="156"/>
      <c r="T558" s="156"/>
      <c r="U558" s="156"/>
      <c r="V558" s="156"/>
      <c r="W558" s="156"/>
      <c r="X558" s="156"/>
      <c r="Y558" s="156"/>
    </row>
    <row r="559" spans="15:25" ht="12.75">
      <c r="O559" s="156"/>
      <c r="P559" s="156"/>
      <c r="Q559" s="156"/>
      <c r="R559" s="156"/>
      <c r="S559" s="156"/>
      <c r="T559" s="156"/>
      <c r="U559" s="156"/>
      <c r="V559" s="156"/>
      <c r="W559" s="156"/>
      <c r="X559" s="156"/>
      <c r="Y559" s="156"/>
    </row>
    <row r="560" spans="15:25" ht="12.75">
      <c r="O560" s="156"/>
      <c r="P560" s="156"/>
      <c r="Q560" s="156"/>
      <c r="R560" s="156"/>
      <c r="S560" s="156"/>
      <c r="T560" s="156"/>
      <c r="U560" s="156"/>
      <c r="V560" s="156"/>
      <c r="W560" s="156"/>
      <c r="X560" s="156"/>
      <c r="Y560" s="156"/>
    </row>
    <row r="561" spans="15:25" ht="12.75">
      <c r="O561" s="156"/>
      <c r="P561" s="156"/>
      <c r="Q561" s="156"/>
      <c r="R561" s="156"/>
      <c r="S561" s="156"/>
      <c r="T561" s="156"/>
      <c r="U561" s="156"/>
      <c r="V561" s="156"/>
      <c r="W561" s="156"/>
      <c r="X561" s="156"/>
      <c r="Y561" s="156"/>
    </row>
    <row r="562" spans="15:25" ht="12.75">
      <c r="O562" s="156"/>
      <c r="P562" s="156"/>
      <c r="Q562" s="156"/>
      <c r="R562" s="156"/>
      <c r="S562" s="156"/>
      <c r="T562" s="156"/>
      <c r="U562" s="156"/>
      <c r="V562" s="156"/>
      <c r="W562" s="156"/>
      <c r="X562" s="156"/>
      <c r="Y562" s="156"/>
    </row>
    <row r="563" spans="15:25" ht="12.75">
      <c r="O563" s="156"/>
      <c r="P563" s="156"/>
      <c r="Q563" s="156"/>
      <c r="R563" s="156"/>
      <c r="S563" s="156"/>
      <c r="T563" s="156"/>
      <c r="U563" s="156"/>
      <c r="V563" s="156"/>
      <c r="W563" s="156"/>
      <c r="X563" s="156"/>
      <c r="Y563" s="156"/>
    </row>
    <row r="564" spans="15:25" ht="12.75">
      <c r="O564" s="156"/>
      <c r="P564" s="156"/>
      <c r="Q564" s="156"/>
      <c r="R564" s="156"/>
      <c r="S564" s="156"/>
      <c r="T564" s="156"/>
      <c r="U564" s="156"/>
      <c r="V564" s="156"/>
      <c r="W564" s="156"/>
      <c r="X564" s="156"/>
      <c r="Y564" s="156"/>
    </row>
    <row r="565" spans="15:25" ht="12.75">
      <c r="O565" s="156"/>
      <c r="P565" s="156"/>
      <c r="Q565" s="156"/>
      <c r="R565" s="156"/>
      <c r="S565" s="156"/>
      <c r="T565" s="156"/>
      <c r="U565" s="156"/>
      <c r="V565" s="156"/>
      <c r="W565" s="156"/>
      <c r="X565" s="156"/>
      <c r="Y565" s="156"/>
    </row>
    <row r="566" spans="15:25" ht="12.75">
      <c r="O566" s="156"/>
      <c r="P566" s="156"/>
      <c r="Q566" s="156"/>
      <c r="R566" s="156"/>
      <c r="S566" s="156"/>
      <c r="T566" s="156"/>
      <c r="U566" s="156"/>
      <c r="V566" s="156"/>
      <c r="W566" s="156"/>
      <c r="X566" s="156"/>
      <c r="Y566" s="156"/>
    </row>
    <row r="567" spans="15:25" ht="12.75">
      <c r="O567" s="156"/>
      <c r="P567" s="156"/>
      <c r="Q567" s="156"/>
      <c r="R567" s="156"/>
      <c r="S567" s="156"/>
      <c r="T567" s="156"/>
      <c r="U567" s="156"/>
      <c r="V567" s="156"/>
      <c r="W567" s="156"/>
      <c r="X567" s="156"/>
      <c r="Y567" s="156"/>
    </row>
    <row r="568" spans="15:25" ht="12.75">
      <c r="O568" s="156"/>
      <c r="P568" s="156"/>
      <c r="Q568" s="156"/>
      <c r="R568" s="156"/>
      <c r="S568" s="156"/>
      <c r="T568" s="156"/>
      <c r="U568" s="156"/>
      <c r="V568" s="156"/>
      <c r="W568" s="156"/>
      <c r="X568" s="156"/>
      <c r="Y568" s="156"/>
    </row>
    <row r="569" spans="15:25" ht="12.75">
      <c r="O569" s="156"/>
      <c r="P569" s="156"/>
      <c r="Q569" s="156"/>
      <c r="R569" s="156"/>
      <c r="S569" s="156"/>
      <c r="T569" s="156"/>
      <c r="U569" s="156"/>
      <c r="V569" s="156"/>
      <c r="W569" s="156"/>
      <c r="X569" s="156"/>
      <c r="Y569" s="156"/>
    </row>
    <row r="570" spans="15:25" ht="12.75">
      <c r="O570" s="156"/>
      <c r="P570" s="156"/>
      <c r="Q570" s="156"/>
      <c r="R570" s="156"/>
      <c r="S570" s="156"/>
      <c r="T570" s="156"/>
      <c r="U570" s="156"/>
      <c r="V570" s="156"/>
      <c r="W570" s="156"/>
      <c r="X570" s="156"/>
      <c r="Y570" s="156"/>
    </row>
    <row r="571" spans="15:25" ht="12.75">
      <c r="O571" s="156"/>
      <c r="P571" s="156"/>
      <c r="Q571" s="156"/>
      <c r="R571" s="156"/>
      <c r="S571" s="156"/>
      <c r="T571" s="156"/>
      <c r="U571" s="156"/>
      <c r="V571" s="156"/>
      <c r="W571" s="156"/>
      <c r="X571" s="156"/>
      <c r="Y571" s="156"/>
    </row>
  </sheetData>
  <mergeCells count="3">
    <mergeCell ref="H22:K22"/>
    <mergeCell ref="H23:K23"/>
    <mergeCell ref="A1:D1"/>
  </mergeCells>
  <printOptions horizontalCentered="1" verticalCentered="1"/>
  <pageMargins left="0.5511811023622047" right="0.5511811023622047" top="1.3779527559055118" bottom="1.3779527559055118" header="0.4330708661417323" footer="0.4330708661417323"/>
  <pageSetup horizontalDpi="300" verticalDpi="300" orientation="portrait" paperSize="9" r:id="rId1"/>
  <headerFooter alignWithMargins="0">
    <oddHeader>&amp;C&amp;"Times New Roman,Bold Italic"&amp;11DRAFT SURVEY No3 (b)
&amp;T</oddHeader>
    <oddFooter>&amp;C&amp;"Times New Roman,Regular"&amp;11LOADER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59"/>
  <sheetViews>
    <sheetView workbookViewId="0" topLeftCell="A1">
      <selection activeCell="A1" sqref="A1:K1"/>
    </sheetView>
  </sheetViews>
  <sheetFormatPr defaultColWidth="9.33203125" defaultRowHeight="12.75"/>
  <cols>
    <col min="1" max="1" width="22.5" style="14" customWidth="1"/>
    <col min="2" max="2" width="5.5" style="14" customWidth="1"/>
    <col min="3" max="4" width="9.5" style="14" bestFit="1" customWidth="1"/>
    <col min="5" max="5" width="10.33203125" style="14" customWidth="1"/>
    <col min="6" max="6" width="10.83203125" style="14" customWidth="1"/>
    <col min="7" max="7" width="7.16015625" style="14" customWidth="1"/>
    <col min="8" max="8" width="12" style="14" customWidth="1"/>
    <col min="9" max="9" width="9" style="14" customWidth="1"/>
    <col min="10" max="10" width="8.5" style="14" customWidth="1"/>
    <col min="11" max="11" width="7.66015625" style="14" customWidth="1"/>
    <col min="12" max="12" width="11.66015625" style="14" customWidth="1"/>
    <col min="13" max="13" width="9.33203125" style="14" customWidth="1"/>
    <col min="14" max="14" width="10.16015625" style="14" bestFit="1" customWidth="1"/>
    <col min="15" max="15" width="11.83203125" style="14" bestFit="1" customWidth="1"/>
    <col min="16" max="16384" width="9.33203125" style="14" customWidth="1"/>
  </cols>
  <sheetData>
    <row r="1" spans="1:11" ht="12">
      <c r="A1" s="196" t="s">
        <v>136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</row>
    <row r="2" ht="12.75" thickBot="1"/>
    <row r="3" spans="1:11" s="4" customFormat="1" ht="12">
      <c r="A3" s="235" t="s">
        <v>0</v>
      </c>
      <c r="B3" s="234" t="s">
        <v>1</v>
      </c>
      <c r="C3" s="1" t="s">
        <v>2</v>
      </c>
      <c r="D3" s="2" t="s">
        <v>45</v>
      </c>
      <c r="E3" s="234" t="s">
        <v>38</v>
      </c>
      <c r="F3" s="234"/>
      <c r="G3" s="1" t="s">
        <v>4</v>
      </c>
      <c r="H3" s="1" t="s">
        <v>3</v>
      </c>
      <c r="I3" s="1" t="s">
        <v>5</v>
      </c>
      <c r="J3" s="3" t="s">
        <v>6</v>
      </c>
      <c r="K3" s="69" t="s">
        <v>76</v>
      </c>
    </row>
    <row r="4" spans="1:11" s="4" customFormat="1" ht="12.75" thickBot="1">
      <c r="A4" s="236"/>
      <c r="B4" s="237"/>
      <c r="C4" s="6" t="s">
        <v>7</v>
      </c>
      <c r="D4" s="6" t="s">
        <v>8</v>
      </c>
      <c r="E4" s="5" t="s">
        <v>9</v>
      </c>
      <c r="F4" s="5" t="s">
        <v>10</v>
      </c>
      <c r="G4" s="6" t="s">
        <v>8</v>
      </c>
      <c r="H4" s="6" t="s">
        <v>11</v>
      </c>
      <c r="I4" s="6" t="s">
        <v>11</v>
      </c>
      <c r="J4" s="7" t="s">
        <v>11</v>
      </c>
      <c r="K4" s="70" t="s">
        <v>11</v>
      </c>
    </row>
    <row r="5" spans="1:11" ht="12">
      <c r="A5" s="238" t="s">
        <v>12</v>
      </c>
      <c r="B5" s="239"/>
      <c r="C5" s="86">
        <v>4400</v>
      </c>
      <c r="D5" s="10">
        <v>6.95</v>
      </c>
      <c r="E5" s="11">
        <f>C5*D5</f>
        <v>30580</v>
      </c>
      <c r="F5" s="11"/>
      <c r="G5" s="9">
        <v>9.3</v>
      </c>
      <c r="H5" s="11">
        <f>C5*G5</f>
        <v>40920</v>
      </c>
      <c r="I5" s="12"/>
      <c r="J5" s="13"/>
      <c r="K5" s="71"/>
    </row>
    <row r="6" spans="1:11" ht="12.75" thickBot="1">
      <c r="A6" s="232" t="s">
        <v>13</v>
      </c>
      <c r="B6" s="233"/>
      <c r="C6" s="87">
        <v>150</v>
      </c>
      <c r="D6" s="17">
        <v>24.4</v>
      </c>
      <c r="E6" s="18">
        <f>C6*D6</f>
        <v>3660</v>
      </c>
      <c r="F6" s="18"/>
      <c r="G6" s="16">
        <v>8.75</v>
      </c>
      <c r="H6" s="18">
        <f>C6*G6</f>
        <v>1312.5</v>
      </c>
      <c r="I6" s="19"/>
      <c r="J6" s="20"/>
      <c r="K6" s="76"/>
    </row>
    <row r="7" spans="1:11" s="27" customFormat="1" ht="12.75" thickBot="1">
      <c r="A7" s="224" t="s">
        <v>14</v>
      </c>
      <c r="B7" s="225"/>
      <c r="C7" s="22">
        <f>SUM(C5:C6)</f>
        <v>4550</v>
      </c>
      <c r="D7" s="22"/>
      <c r="E7" s="23">
        <f>SUM(E5:E6)</f>
        <v>34240</v>
      </c>
      <c r="F7" s="26">
        <f>SUM(F5:F6)</f>
        <v>0</v>
      </c>
      <c r="G7" s="22"/>
      <c r="H7" s="25">
        <f>SUM(H5:H6)</f>
        <v>42232.5</v>
      </c>
      <c r="I7" s="26">
        <f>SUM(I5:I6)</f>
        <v>0</v>
      </c>
      <c r="J7" s="26">
        <f>SUM(J5:J6)</f>
        <v>0</v>
      </c>
      <c r="K7" s="26">
        <f>SUM(K5:K6)</f>
        <v>0</v>
      </c>
    </row>
    <row r="8" spans="1:15" ht="12.75" thickBot="1">
      <c r="A8" s="28" t="s">
        <v>39</v>
      </c>
      <c r="B8" s="29"/>
      <c r="C8" s="30"/>
      <c r="D8" s="30"/>
      <c r="E8" s="30"/>
      <c r="F8" s="30"/>
      <c r="G8" s="30"/>
      <c r="H8" s="30"/>
      <c r="I8" s="30"/>
      <c r="J8" s="31"/>
      <c r="K8" s="80"/>
      <c r="L8" s="32" t="s">
        <v>46</v>
      </c>
      <c r="M8" s="32" t="s">
        <v>77</v>
      </c>
      <c r="N8" s="32" t="s">
        <v>48</v>
      </c>
      <c r="O8" s="32" t="s">
        <v>49</v>
      </c>
    </row>
    <row r="9" spans="1:15" ht="12">
      <c r="A9" s="8" t="s">
        <v>15</v>
      </c>
      <c r="B9" s="33">
        <f>O9</f>
        <v>0</v>
      </c>
      <c r="C9" s="9"/>
      <c r="D9" s="10">
        <v>59.75</v>
      </c>
      <c r="E9" s="11">
        <f>C9*D9</f>
        <v>0</v>
      </c>
      <c r="F9" s="11"/>
      <c r="G9" s="9"/>
      <c r="H9" s="11">
        <f>C9*G9</f>
        <v>0</v>
      </c>
      <c r="I9" s="12"/>
      <c r="J9" s="13"/>
      <c r="K9" s="78"/>
      <c r="L9" s="84">
        <v>34.8</v>
      </c>
      <c r="M9" s="83">
        <v>1</v>
      </c>
      <c r="N9" s="83">
        <f>L9*M9</f>
        <v>34.8</v>
      </c>
      <c r="O9" s="35">
        <f>C9*100/N9/100</f>
        <v>0</v>
      </c>
    </row>
    <row r="10" spans="1:15" ht="12">
      <c r="A10" s="36" t="s">
        <v>16</v>
      </c>
      <c r="B10" s="37">
        <f>O10</f>
        <v>0</v>
      </c>
      <c r="C10" s="38"/>
      <c r="D10" s="39">
        <v>59.75</v>
      </c>
      <c r="E10" s="40">
        <f>C10*D10</f>
        <v>0</v>
      </c>
      <c r="F10" s="40"/>
      <c r="G10" s="38"/>
      <c r="H10" s="40">
        <f>C10*G10</f>
        <v>0</v>
      </c>
      <c r="I10" s="41"/>
      <c r="J10" s="42"/>
      <c r="K10" s="71"/>
      <c r="L10" s="84">
        <v>34.8</v>
      </c>
      <c r="M10" s="83">
        <v>1</v>
      </c>
      <c r="N10" s="83">
        <f>L10*M10</f>
        <v>34.8</v>
      </c>
      <c r="O10" s="35">
        <f>C10*100/N10/100</f>
        <v>0</v>
      </c>
    </row>
    <row r="11" spans="1:15" ht="12.75" thickBot="1">
      <c r="A11" s="15" t="s">
        <v>17</v>
      </c>
      <c r="B11" s="43">
        <f>O11</f>
        <v>0.9947643979057592</v>
      </c>
      <c r="C11" s="16">
        <v>57</v>
      </c>
      <c r="D11" s="17">
        <v>49.29</v>
      </c>
      <c r="E11" s="18">
        <f>C11*D11</f>
        <v>2809.5299999999997</v>
      </c>
      <c r="F11" s="18"/>
      <c r="G11" s="16"/>
      <c r="H11" s="18">
        <f>C11*G11</f>
        <v>0</v>
      </c>
      <c r="I11" s="19"/>
      <c r="J11" s="20"/>
      <c r="K11" s="76"/>
      <c r="L11" s="84">
        <v>57.3</v>
      </c>
      <c r="M11" s="83">
        <v>1</v>
      </c>
      <c r="N11" s="83">
        <f>L11*M11</f>
        <v>57.3</v>
      </c>
      <c r="O11" s="35">
        <f>C11*100/N11/100</f>
        <v>0.9947643979057592</v>
      </c>
    </row>
    <row r="12" spans="1:11" s="27" customFormat="1" ht="12.75" thickBot="1">
      <c r="A12" s="224" t="s">
        <v>14</v>
      </c>
      <c r="B12" s="225"/>
      <c r="C12" s="22">
        <f>SUM(C9:C11)</f>
        <v>57</v>
      </c>
      <c r="D12" s="22"/>
      <c r="E12" s="23">
        <f>SUM(E9:E11)</f>
        <v>2809.5299999999997</v>
      </c>
      <c r="F12" s="26">
        <f>SUM(F9:F11)</f>
        <v>0</v>
      </c>
      <c r="G12" s="22"/>
      <c r="H12" s="26">
        <f>SUM(H9:H11)</f>
        <v>0</v>
      </c>
      <c r="I12" s="26">
        <f>SUM(I9:I11)</f>
        <v>0</v>
      </c>
      <c r="J12" s="26">
        <f>SUM(J9:J11)</f>
        <v>0</v>
      </c>
      <c r="K12" s="26">
        <f>SUM(K9:K11)</f>
        <v>0</v>
      </c>
    </row>
    <row r="13" spans="1:15" ht="12.75" thickBot="1">
      <c r="A13" s="28" t="s">
        <v>40</v>
      </c>
      <c r="B13" s="29"/>
      <c r="C13" s="30"/>
      <c r="D13" s="30"/>
      <c r="E13" s="30"/>
      <c r="F13" s="30"/>
      <c r="G13" s="30"/>
      <c r="H13" s="30"/>
      <c r="I13" s="30"/>
      <c r="J13" s="31"/>
      <c r="K13" s="80"/>
      <c r="L13" s="32" t="s">
        <v>46</v>
      </c>
      <c r="M13" s="32" t="s">
        <v>77</v>
      </c>
      <c r="N13" s="32" t="s">
        <v>48</v>
      </c>
      <c r="O13" s="32" t="s">
        <v>49</v>
      </c>
    </row>
    <row r="14" spans="1:15" ht="12">
      <c r="A14" s="8" t="s">
        <v>18</v>
      </c>
      <c r="B14" s="33">
        <f>O14</f>
        <v>0</v>
      </c>
      <c r="C14" s="9"/>
      <c r="D14" s="10">
        <v>-60.77</v>
      </c>
      <c r="E14" s="11"/>
      <c r="F14" s="11">
        <f>C14*D14</f>
        <v>0</v>
      </c>
      <c r="G14" s="9"/>
      <c r="H14" s="11">
        <f>C14*G14</f>
        <v>0</v>
      </c>
      <c r="I14" s="12"/>
      <c r="J14" s="13"/>
      <c r="K14" s="78"/>
      <c r="L14" s="84">
        <v>467.9</v>
      </c>
      <c r="M14" s="14">
        <v>0.935</v>
      </c>
      <c r="N14" s="83">
        <f>L14*M14</f>
        <v>437.4865</v>
      </c>
      <c r="O14" s="85">
        <f>C14*100/N14/100</f>
        <v>0</v>
      </c>
    </row>
    <row r="15" spans="1:15" ht="12">
      <c r="A15" s="36" t="s">
        <v>19</v>
      </c>
      <c r="B15" s="37">
        <f>O15</f>
        <v>0.7335519318090123</v>
      </c>
      <c r="C15" s="38">
        <v>200</v>
      </c>
      <c r="D15" s="39">
        <v>16.52</v>
      </c>
      <c r="E15" s="40">
        <f>C15*D15</f>
        <v>3304</v>
      </c>
      <c r="F15" s="40"/>
      <c r="G15" s="38"/>
      <c r="H15" s="40">
        <f>C15*G15</f>
        <v>0</v>
      </c>
      <c r="I15" s="41"/>
      <c r="J15" s="42"/>
      <c r="K15" s="71"/>
      <c r="L15" s="84">
        <f>145.8*2</f>
        <v>291.6</v>
      </c>
      <c r="M15" s="14">
        <v>0.935</v>
      </c>
      <c r="N15" s="83">
        <f>L15*M15</f>
        <v>272.646</v>
      </c>
      <c r="O15" s="85">
        <f>C15*100/N15/100</f>
        <v>0.7335519318090123</v>
      </c>
    </row>
    <row r="16" spans="1:15" ht="12">
      <c r="A16" s="36" t="s">
        <v>20</v>
      </c>
      <c r="B16" s="37">
        <f>O16</f>
        <v>0</v>
      </c>
      <c r="C16" s="38"/>
      <c r="D16" s="39">
        <v>32</v>
      </c>
      <c r="E16" s="40">
        <f>C16*D16</f>
        <v>0</v>
      </c>
      <c r="F16" s="40"/>
      <c r="G16" s="38"/>
      <c r="H16" s="40">
        <f>C16*G16</f>
        <v>0</v>
      </c>
      <c r="I16" s="41"/>
      <c r="J16" s="42"/>
      <c r="K16" s="71"/>
      <c r="L16" s="84">
        <f>166.4*2</f>
        <v>332.8</v>
      </c>
      <c r="M16" s="14">
        <v>0.935</v>
      </c>
      <c r="N16" s="83">
        <f>L16*M16</f>
        <v>311.168</v>
      </c>
      <c r="O16" s="85">
        <f>C16*100/N16/100</f>
        <v>0</v>
      </c>
    </row>
    <row r="17" spans="1:15" ht="12">
      <c r="A17" s="36" t="s">
        <v>21</v>
      </c>
      <c r="B17" s="37">
        <f>O17</f>
        <v>0</v>
      </c>
      <c r="C17" s="38"/>
      <c r="D17" s="39">
        <v>45.56</v>
      </c>
      <c r="E17" s="40">
        <f>C17*D17</f>
        <v>0</v>
      </c>
      <c r="F17" s="40"/>
      <c r="G17" s="38"/>
      <c r="H17" s="40">
        <f>C17*G17</f>
        <v>0</v>
      </c>
      <c r="I17" s="41"/>
      <c r="J17" s="42"/>
      <c r="K17" s="71"/>
      <c r="L17" s="84">
        <v>15.5</v>
      </c>
      <c r="M17" s="14">
        <v>0.935</v>
      </c>
      <c r="N17" s="83">
        <f>L17*M17</f>
        <v>14.492500000000001</v>
      </c>
      <c r="O17" s="85">
        <f>C17*100/N17/100</f>
        <v>0</v>
      </c>
    </row>
    <row r="18" spans="1:15" ht="12.75" thickBot="1">
      <c r="A18" s="15" t="s">
        <v>22</v>
      </c>
      <c r="B18" s="43">
        <f>O18</f>
        <v>0</v>
      </c>
      <c r="C18" s="16"/>
      <c r="D18" s="17">
        <v>45.55</v>
      </c>
      <c r="E18" s="18">
        <f>C18*D18</f>
        <v>0</v>
      </c>
      <c r="F18" s="18"/>
      <c r="G18" s="16"/>
      <c r="H18" s="18">
        <f>C18*G18</f>
        <v>0</v>
      </c>
      <c r="I18" s="19"/>
      <c r="J18" s="20"/>
      <c r="K18" s="71"/>
      <c r="L18" s="84">
        <v>15</v>
      </c>
      <c r="M18" s="14">
        <v>0.935</v>
      </c>
      <c r="N18" s="83">
        <f>L18*M18</f>
        <v>14.025</v>
      </c>
      <c r="O18" s="85">
        <f>C18*100/N18/100</f>
        <v>0</v>
      </c>
    </row>
    <row r="19" spans="1:11" s="27" customFormat="1" ht="12.75" thickBot="1">
      <c r="A19" s="224" t="s">
        <v>14</v>
      </c>
      <c r="B19" s="225"/>
      <c r="C19" s="22">
        <f>SUM(C14:C18)</f>
        <v>200</v>
      </c>
      <c r="D19" s="22"/>
      <c r="E19" s="23">
        <f>SUM(E14:E18)</f>
        <v>3304</v>
      </c>
      <c r="F19" s="24">
        <f>SUM(F14:F18)</f>
        <v>0</v>
      </c>
      <c r="G19" s="22"/>
      <c r="H19" s="26">
        <f>SUM(H14:H18)</f>
        <v>0</v>
      </c>
      <c r="I19" s="26">
        <f>SUM(I14:I18)</f>
        <v>0</v>
      </c>
      <c r="J19" s="26">
        <f>SUM(J14:J18)</f>
        <v>0</v>
      </c>
      <c r="K19" s="26">
        <f>SUM(K14:K18)</f>
        <v>0</v>
      </c>
    </row>
    <row r="20" spans="1:15" ht="12.75" thickBot="1">
      <c r="A20" s="28" t="s">
        <v>41</v>
      </c>
      <c r="B20" s="29"/>
      <c r="C20" s="30"/>
      <c r="D20" s="30"/>
      <c r="E20" s="30"/>
      <c r="F20" s="30"/>
      <c r="G20" s="30"/>
      <c r="H20" s="30"/>
      <c r="I20" s="30"/>
      <c r="J20" s="31"/>
      <c r="K20" s="72"/>
      <c r="L20" s="32" t="s">
        <v>46</v>
      </c>
      <c r="M20" s="32" t="s">
        <v>77</v>
      </c>
      <c r="N20" s="32" t="s">
        <v>48</v>
      </c>
      <c r="O20" s="32" t="s">
        <v>49</v>
      </c>
    </row>
    <row r="21" spans="1:15" ht="12.75" thickBot="1">
      <c r="A21" s="44" t="s">
        <v>23</v>
      </c>
      <c r="B21" s="45">
        <f>O21</f>
        <v>0</v>
      </c>
      <c r="C21" s="46"/>
      <c r="D21" s="47">
        <v>32.78</v>
      </c>
      <c r="E21" s="48">
        <f>C21*D21</f>
        <v>0</v>
      </c>
      <c r="F21" s="47"/>
      <c r="G21" s="46"/>
      <c r="H21" s="48">
        <f>C21*G21</f>
        <v>0</v>
      </c>
      <c r="I21" s="49"/>
      <c r="J21" s="50"/>
      <c r="K21" s="76"/>
      <c r="L21" s="34">
        <v>167.2</v>
      </c>
      <c r="M21" s="83">
        <v>0.87</v>
      </c>
      <c r="N21" s="83">
        <f>L21*M21</f>
        <v>145.464</v>
      </c>
      <c r="O21" s="85">
        <f>C21*100/N21/100</f>
        <v>0</v>
      </c>
    </row>
    <row r="22" spans="1:11" s="27" customFormat="1" ht="12.75" thickBot="1">
      <c r="A22" s="224" t="s">
        <v>14</v>
      </c>
      <c r="B22" s="225"/>
      <c r="C22" s="22">
        <f>SUM(C21)</f>
        <v>0</v>
      </c>
      <c r="D22" s="22"/>
      <c r="E22" s="26">
        <f>SUM(E21)</f>
        <v>0</v>
      </c>
      <c r="F22" s="24">
        <f>SUM(F21)</f>
        <v>0</v>
      </c>
      <c r="G22" s="22"/>
      <c r="H22" s="26">
        <f>SUM(H21)</f>
        <v>0</v>
      </c>
      <c r="I22" s="26">
        <f>SUM(I21)</f>
        <v>0</v>
      </c>
      <c r="J22" s="26">
        <f>SUM(J21)</f>
        <v>0</v>
      </c>
      <c r="K22" s="26">
        <f>SUM(K21)</f>
        <v>0</v>
      </c>
    </row>
    <row r="23" spans="1:15" ht="12.75" thickBot="1">
      <c r="A23" s="28" t="s">
        <v>42</v>
      </c>
      <c r="B23" s="29"/>
      <c r="C23" s="30"/>
      <c r="D23" s="30"/>
      <c r="E23" s="30"/>
      <c r="F23" s="30"/>
      <c r="G23" s="30"/>
      <c r="H23" s="30"/>
      <c r="I23" s="30"/>
      <c r="J23" s="31"/>
      <c r="K23" s="80"/>
      <c r="L23" s="32" t="s">
        <v>46</v>
      </c>
      <c r="M23" s="32" t="s">
        <v>77</v>
      </c>
      <c r="N23" s="32" t="s">
        <v>48</v>
      </c>
      <c r="O23" s="32" t="s">
        <v>49</v>
      </c>
    </row>
    <row r="24" spans="1:15" ht="12">
      <c r="A24" s="8" t="s">
        <v>24</v>
      </c>
      <c r="B24" s="33">
        <f aca="true" t="shared" si="0" ref="B24:B31">O24</f>
        <v>0</v>
      </c>
      <c r="C24" s="9"/>
      <c r="D24" s="10">
        <v>-66.38</v>
      </c>
      <c r="E24" s="11"/>
      <c r="F24" s="11">
        <f>C24*D24</f>
        <v>0</v>
      </c>
      <c r="G24" s="9"/>
      <c r="H24" s="10"/>
      <c r="I24" s="12"/>
      <c r="J24" s="13"/>
      <c r="K24" s="78"/>
      <c r="L24" s="84">
        <v>282.1</v>
      </c>
      <c r="M24" s="83">
        <v>1.025</v>
      </c>
      <c r="N24" s="83">
        <f aca="true" t="shared" si="1" ref="N24:N31">L24*M24</f>
        <v>289.1525</v>
      </c>
      <c r="O24" s="85">
        <f aca="true" t="shared" si="2" ref="O24:O31">C24*100/N24/100</f>
        <v>0</v>
      </c>
    </row>
    <row r="25" spans="1:15" ht="12">
      <c r="A25" s="36" t="s">
        <v>25</v>
      </c>
      <c r="B25" s="37">
        <f t="shared" si="0"/>
        <v>0</v>
      </c>
      <c r="C25" s="38"/>
      <c r="D25" s="39">
        <v>-47.32</v>
      </c>
      <c r="E25" s="40"/>
      <c r="F25" s="40">
        <f>C25*D25</f>
        <v>0</v>
      </c>
      <c r="G25" s="38"/>
      <c r="H25" s="39"/>
      <c r="I25" s="41"/>
      <c r="J25" s="42"/>
      <c r="K25" s="71"/>
      <c r="L25" s="84">
        <v>383.7</v>
      </c>
      <c r="M25" s="83">
        <v>1.025</v>
      </c>
      <c r="N25" s="83">
        <f t="shared" si="1"/>
        <v>393.29249999999996</v>
      </c>
      <c r="O25" s="85">
        <f t="shared" si="2"/>
        <v>0</v>
      </c>
    </row>
    <row r="26" spans="1:15" ht="12">
      <c r="A26" s="36" t="s">
        <v>28</v>
      </c>
      <c r="B26" s="37">
        <f t="shared" si="0"/>
        <v>0</v>
      </c>
      <c r="C26" s="38"/>
      <c r="D26" s="39">
        <v>-26.27</v>
      </c>
      <c r="E26" s="40"/>
      <c r="F26" s="40">
        <f>C26*D26</f>
        <v>0</v>
      </c>
      <c r="G26" s="38"/>
      <c r="H26" s="39"/>
      <c r="I26" s="41"/>
      <c r="J26" s="42"/>
      <c r="K26" s="71"/>
      <c r="L26" s="84">
        <v>243.4</v>
      </c>
      <c r="M26" s="83">
        <v>1.025</v>
      </c>
      <c r="N26" s="83">
        <f t="shared" si="1"/>
        <v>249.48499999999999</v>
      </c>
      <c r="O26" s="85">
        <f t="shared" si="2"/>
        <v>0</v>
      </c>
    </row>
    <row r="27" spans="1:15" ht="12">
      <c r="A27" s="36" t="s">
        <v>27</v>
      </c>
      <c r="B27" s="37">
        <f t="shared" si="0"/>
        <v>0</v>
      </c>
      <c r="C27" s="38"/>
      <c r="D27" s="39">
        <v>-6.97</v>
      </c>
      <c r="E27" s="40"/>
      <c r="F27" s="40">
        <f>C27*D27</f>
        <v>0</v>
      </c>
      <c r="G27" s="38"/>
      <c r="H27" s="39"/>
      <c r="I27" s="41"/>
      <c r="J27" s="42"/>
      <c r="K27" s="71"/>
      <c r="L27" s="84">
        <v>215</v>
      </c>
      <c r="M27" s="83">
        <v>1.025</v>
      </c>
      <c r="N27" s="83">
        <f t="shared" si="1"/>
        <v>220.37499999999997</v>
      </c>
      <c r="O27" s="85">
        <f t="shared" si="2"/>
        <v>0</v>
      </c>
    </row>
    <row r="28" spans="1:15" ht="12">
      <c r="A28" s="36" t="s">
        <v>26</v>
      </c>
      <c r="B28" s="37">
        <f t="shared" si="0"/>
        <v>0</v>
      </c>
      <c r="C28" s="38"/>
      <c r="D28" s="39">
        <v>6.18</v>
      </c>
      <c r="E28" s="40">
        <f>C28*D28</f>
        <v>0</v>
      </c>
      <c r="F28" s="40"/>
      <c r="G28" s="38"/>
      <c r="H28" s="39"/>
      <c r="I28" s="41"/>
      <c r="J28" s="42"/>
      <c r="K28" s="71"/>
      <c r="L28" s="84">
        <v>98.8</v>
      </c>
      <c r="M28" s="83">
        <v>1.025</v>
      </c>
      <c r="N28" s="83">
        <f t="shared" si="1"/>
        <v>101.26999999999998</v>
      </c>
      <c r="O28" s="85">
        <f t="shared" si="2"/>
        <v>0</v>
      </c>
    </row>
    <row r="29" spans="1:15" ht="12">
      <c r="A29" s="36" t="s">
        <v>29</v>
      </c>
      <c r="B29" s="37">
        <f t="shared" si="0"/>
        <v>0</v>
      </c>
      <c r="C29" s="38"/>
      <c r="D29" s="39">
        <v>5.92</v>
      </c>
      <c r="E29" s="40">
        <f>C29*D29</f>
        <v>0</v>
      </c>
      <c r="F29" s="40"/>
      <c r="G29" s="38"/>
      <c r="H29" s="39"/>
      <c r="I29" s="41"/>
      <c r="J29" s="42"/>
      <c r="K29" s="71"/>
      <c r="L29" s="84">
        <v>167.6</v>
      </c>
      <c r="M29" s="83">
        <v>1.025</v>
      </c>
      <c r="N29" s="83">
        <f t="shared" si="1"/>
        <v>171.79</v>
      </c>
      <c r="O29" s="85">
        <f t="shared" si="2"/>
        <v>0</v>
      </c>
    </row>
    <row r="30" spans="1:15" ht="12">
      <c r="A30" s="36" t="s">
        <v>30</v>
      </c>
      <c r="B30" s="37">
        <f t="shared" si="0"/>
        <v>0</v>
      </c>
      <c r="C30" s="38"/>
      <c r="D30" s="39">
        <v>64.71</v>
      </c>
      <c r="E30" s="40">
        <f>C30*D30</f>
        <v>0</v>
      </c>
      <c r="F30" s="40"/>
      <c r="G30" s="38"/>
      <c r="H30" s="39"/>
      <c r="I30" s="41"/>
      <c r="J30" s="42"/>
      <c r="K30" s="71"/>
      <c r="L30" s="84">
        <v>160.1</v>
      </c>
      <c r="M30" s="83">
        <v>1.025</v>
      </c>
      <c r="N30" s="83">
        <f t="shared" si="1"/>
        <v>164.1025</v>
      </c>
      <c r="O30" s="85">
        <f t="shared" si="2"/>
        <v>0</v>
      </c>
    </row>
    <row r="31" spans="1:15" ht="12.75" thickBot="1">
      <c r="A31" s="15" t="s">
        <v>31</v>
      </c>
      <c r="B31" s="43">
        <f t="shared" si="0"/>
        <v>0</v>
      </c>
      <c r="C31" s="16"/>
      <c r="D31" s="17">
        <v>-7.26</v>
      </c>
      <c r="E31" s="18"/>
      <c r="F31" s="18">
        <f>C31*D31</f>
        <v>0</v>
      </c>
      <c r="G31" s="16"/>
      <c r="H31" s="17"/>
      <c r="I31" s="19"/>
      <c r="J31" s="20"/>
      <c r="K31" s="76"/>
      <c r="L31" s="84">
        <v>4222.3</v>
      </c>
      <c r="M31" s="83">
        <v>1.025</v>
      </c>
      <c r="N31" s="83">
        <f t="shared" si="1"/>
        <v>4327.8575</v>
      </c>
      <c r="O31" s="85">
        <f t="shared" si="2"/>
        <v>0</v>
      </c>
    </row>
    <row r="32" spans="1:11" s="27" customFormat="1" ht="12.75" thickBot="1">
      <c r="A32" s="224" t="s">
        <v>14</v>
      </c>
      <c r="B32" s="225"/>
      <c r="C32" s="22">
        <f>SUM(C24:C31)</f>
        <v>0</v>
      </c>
      <c r="D32" s="22"/>
      <c r="E32" s="23">
        <f>SUM(E24:E31)</f>
        <v>0</v>
      </c>
      <c r="F32" s="26">
        <f>SUM(F24:F31)</f>
        <v>0</v>
      </c>
      <c r="G32" s="22"/>
      <c r="H32" s="22">
        <f>SUM(H24:H31)</f>
        <v>0</v>
      </c>
      <c r="I32" s="26">
        <f>SUM(I24:I31)</f>
        <v>0</v>
      </c>
      <c r="J32" s="26">
        <f>SUM(J24:J31)</f>
        <v>0</v>
      </c>
      <c r="K32" s="26">
        <f>SUM(K24:K31)</f>
        <v>0</v>
      </c>
    </row>
    <row r="33" spans="1:15" ht="12.75" thickBot="1">
      <c r="A33" s="28" t="s">
        <v>43</v>
      </c>
      <c r="B33" s="29"/>
      <c r="C33" s="30"/>
      <c r="D33" s="30"/>
      <c r="E33" s="30"/>
      <c r="F33" s="30"/>
      <c r="G33" s="30"/>
      <c r="H33" s="30"/>
      <c r="I33" s="30"/>
      <c r="J33" s="31"/>
      <c r="K33" s="80"/>
      <c r="L33" s="32" t="s">
        <v>46</v>
      </c>
      <c r="M33" s="32" t="s">
        <v>47</v>
      </c>
      <c r="N33" s="32" t="s">
        <v>48</v>
      </c>
      <c r="O33" s="32" t="s">
        <v>49</v>
      </c>
    </row>
    <row r="34" spans="1:15" ht="12">
      <c r="A34" s="8" t="s">
        <v>32</v>
      </c>
      <c r="B34" s="33">
        <f aca="true" t="shared" si="3" ref="B34:B40">O34</f>
        <v>0.8260651893230745</v>
      </c>
      <c r="C34" s="9">
        <v>2500</v>
      </c>
      <c r="D34" s="10">
        <v>-46.98</v>
      </c>
      <c r="E34" s="11"/>
      <c r="F34" s="11">
        <f>C34*D34</f>
        <v>-117449.99999999999</v>
      </c>
      <c r="G34" s="9"/>
      <c r="H34" s="11">
        <f>C34*G34</f>
        <v>0</v>
      </c>
      <c r="I34" s="12"/>
      <c r="J34" s="51"/>
      <c r="K34" s="79"/>
      <c r="L34" s="84">
        <v>3795.1</v>
      </c>
      <c r="M34" s="83">
        <v>1.254</v>
      </c>
      <c r="N34" s="83">
        <f>L34/M34</f>
        <v>3026.395534290271</v>
      </c>
      <c r="O34" s="85">
        <f>C34*100/N34/100</f>
        <v>0.8260651893230745</v>
      </c>
    </row>
    <row r="35" spans="1:15" ht="12">
      <c r="A35" s="36" t="s">
        <v>33</v>
      </c>
      <c r="B35" s="37">
        <f t="shared" si="3"/>
        <v>0.8132998962296782</v>
      </c>
      <c r="C35" s="38">
        <v>3000</v>
      </c>
      <c r="D35" s="39">
        <v>-26.83</v>
      </c>
      <c r="E35" s="40"/>
      <c r="F35" s="40">
        <f>C35*D35</f>
        <v>-80490</v>
      </c>
      <c r="G35" s="38"/>
      <c r="H35" s="40">
        <f>C35*G35</f>
        <v>0</v>
      </c>
      <c r="I35" s="41"/>
      <c r="J35" s="52"/>
      <c r="K35" s="73"/>
      <c r="L35" s="84">
        <v>4625.6</v>
      </c>
      <c r="M35" s="83">
        <v>1.254</v>
      </c>
      <c r="N35" s="83">
        <f>L35/M35</f>
        <v>3688.6762360446573</v>
      </c>
      <c r="O35" s="85">
        <f>C35*100/N35/100</f>
        <v>0.8132998962296782</v>
      </c>
    </row>
    <row r="36" spans="1:15" ht="12">
      <c r="A36" s="36" t="s">
        <v>31</v>
      </c>
      <c r="B36" s="37">
        <f t="shared" si="3"/>
        <v>0.6335573182438236</v>
      </c>
      <c r="C36" s="38">
        <v>2000</v>
      </c>
      <c r="D36" s="39">
        <v>-7.25</v>
      </c>
      <c r="E36" s="40"/>
      <c r="F36" s="40">
        <f>C36*D36</f>
        <v>-14500</v>
      </c>
      <c r="G36" s="38"/>
      <c r="H36" s="40">
        <f>C36*G36</f>
        <v>0</v>
      </c>
      <c r="I36" s="41"/>
      <c r="J36" s="52"/>
      <c r="K36" s="73"/>
      <c r="L36" s="84">
        <v>3958.6</v>
      </c>
      <c r="M36" s="83">
        <v>1.254</v>
      </c>
      <c r="N36" s="83">
        <f>L36/M36</f>
        <v>3156.778309409888</v>
      </c>
      <c r="O36" s="85">
        <f>C36*100/N36/100</f>
        <v>0.6335573182438236</v>
      </c>
    </row>
    <row r="37" spans="1:15" ht="12">
      <c r="A37" s="36" t="s">
        <v>34</v>
      </c>
      <c r="B37" s="37">
        <f t="shared" si="3"/>
        <v>0.8489070381936104</v>
      </c>
      <c r="C37" s="38">
        <v>3100</v>
      </c>
      <c r="D37" s="39">
        <v>12.36</v>
      </c>
      <c r="E37" s="40">
        <f>C37*D37</f>
        <v>38316</v>
      </c>
      <c r="F37" s="40"/>
      <c r="G37" s="38"/>
      <c r="H37" s="40">
        <f>C37*G37</f>
        <v>0</v>
      </c>
      <c r="I37" s="41"/>
      <c r="J37" s="52"/>
      <c r="K37" s="73"/>
      <c r="L37" s="84">
        <v>4579.3</v>
      </c>
      <c r="M37" s="83">
        <v>1.254</v>
      </c>
      <c r="N37" s="83">
        <f>L37/M37</f>
        <v>3651.754385964912</v>
      </c>
      <c r="O37" s="85">
        <f>C37*100/N37/100</f>
        <v>0.8489070381936104</v>
      </c>
    </row>
    <row r="38" spans="1:15" ht="12">
      <c r="A38" s="36" t="s">
        <v>35</v>
      </c>
      <c r="B38" s="37">
        <f t="shared" si="3"/>
        <v>0.7141060624036066</v>
      </c>
      <c r="C38" s="38">
        <v>2400</v>
      </c>
      <c r="D38" s="39">
        <v>32.91</v>
      </c>
      <c r="E38" s="40">
        <f>C38*D38</f>
        <v>78983.99999999999</v>
      </c>
      <c r="F38" s="40"/>
      <c r="G38" s="38"/>
      <c r="H38" s="40">
        <f>C38*G38</f>
        <v>0</v>
      </c>
      <c r="I38" s="41"/>
      <c r="J38" s="52"/>
      <c r="K38" s="73"/>
      <c r="L38" s="84">
        <v>4214.5</v>
      </c>
      <c r="M38" s="83">
        <v>1.254</v>
      </c>
      <c r="N38" s="83">
        <f>L38/M38</f>
        <v>3360.845295055821</v>
      </c>
      <c r="O38" s="85">
        <f>C38*100/N38/100</f>
        <v>0.7141060624036066</v>
      </c>
    </row>
    <row r="39" spans="1:11" ht="12">
      <c r="A39" s="36" t="s">
        <v>36</v>
      </c>
      <c r="B39" s="37">
        <f t="shared" si="3"/>
        <v>0</v>
      </c>
      <c r="C39" s="38"/>
      <c r="D39" s="39">
        <v>-3.61</v>
      </c>
      <c r="E39" s="40"/>
      <c r="F39" s="40">
        <f>C39*D39</f>
        <v>0</v>
      </c>
      <c r="G39" s="38"/>
      <c r="H39" s="40"/>
      <c r="I39" s="41"/>
      <c r="J39" s="52"/>
      <c r="K39" s="73"/>
    </row>
    <row r="40" spans="1:11" ht="12.75" thickBot="1">
      <c r="A40" s="15" t="s">
        <v>37</v>
      </c>
      <c r="B40" s="43">
        <f t="shared" si="3"/>
        <v>0</v>
      </c>
      <c r="C40" s="16"/>
      <c r="D40" s="17">
        <v>-4.12</v>
      </c>
      <c r="E40" s="18"/>
      <c r="F40" s="18">
        <f>C40*D40</f>
        <v>0</v>
      </c>
      <c r="G40" s="16"/>
      <c r="H40" s="18"/>
      <c r="I40" s="19"/>
      <c r="J40" s="53"/>
      <c r="K40" s="77"/>
    </row>
    <row r="41" spans="1:11" s="27" customFormat="1" ht="13.5" customHeight="1" thickBot="1">
      <c r="A41" s="21" t="s">
        <v>14</v>
      </c>
      <c r="B41" s="226">
        <f>SUM(C34:C40)</f>
        <v>13000</v>
      </c>
      <c r="C41" s="227"/>
      <c r="D41" s="54"/>
      <c r="E41" s="23">
        <f>SUM(E34:E40)</f>
        <v>117299.99999999999</v>
      </c>
      <c r="F41" s="26">
        <f>SUM(F34:F40)</f>
        <v>-212440</v>
      </c>
      <c r="G41" s="54"/>
      <c r="H41" s="26">
        <f>SUM(H34:H40)</f>
        <v>0</v>
      </c>
      <c r="I41" s="26">
        <f>SUM(I34:I40)</f>
        <v>0</v>
      </c>
      <c r="J41" s="26">
        <f>SUM(J34:J40)</f>
        <v>0</v>
      </c>
      <c r="K41" s="26">
        <f>SUM(K34:K40)</f>
        <v>0</v>
      </c>
    </row>
    <row r="42" spans="1:11" s="27" customFormat="1" ht="12.75" customHeight="1" thickBot="1">
      <c r="A42" s="244" t="s">
        <v>44</v>
      </c>
      <c r="B42" s="199">
        <f>B41+C32+C22+C19+C12+C7</f>
        <v>17807</v>
      </c>
      <c r="C42" s="199"/>
      <c r="D42" s="242">
        <f>E43/B42</f>
        <v>-3.0766816420508807</v>
      </c>
      <c r="E42" s="26">
        <f>E7+E12+E19+E22+E32+E41</f>
        <v>157653.52999999997</v>
      </c>
      <c r="F42" s="24">
        <f>F7+F12+F19+F22+F32+F41</f>
        <v>-212440</v>
      </c>
      <c r="G42" s="220">
        <f>H42/B42</f>
        <v>2.371679676531701</v>
      </c>
      <c r="H42" s="222">
        <f>H41+H32+H22+H19+H12+H7</f>
        <v>42232.5</v>
      </c>
      <c r="I42" s="228">
        <f>I41+I32+I22+I19+I12+I7</f>
        <v>0</v>
      </c>
      <c r="J42" s="218">
        <f>J41+J32+J22+J19+J12+J7</f>
        <v>0</v>
      </c>
      <c r="K42" s="218">
        <f>K41+K32+K22+K19+K12+K7</f>
        <v>0</v>
      </c>
    </row>
    <row r="43" spans="1:11" ht="13.5" customHeight="1" thickBot="1">
      <c r="A43" s="198"/>
      <c r="B43" s="200"/>
      <c r="C43" s="200"/>
      <c r="D43" s="243"/>
      <c r="E43" s="230">
        <f>SUM(E42:F42)</f>
        <v>-54786.47000000003</v>
      </c>
      <c r="F43" s="231"/>
      <c r="G43" s="221"/>
      <c r="H43" s="223"/>
      <c r="I43" s="229"/>
      <c r="J43" s="219"/>
      <c r="K43" s="219"/>
    </row>
    <row r="44" spans="1:11" ht="12">
      <c r="A44" s="235" t="s">
        <v>50</v>
      </c>
      <c r="B44" s="55" t="s">
        <v>51</v>
      </c>
      <c r="C44" s="56">
        <f>G54</f>
        <v>8.001226955935254</v>
      </c>
      <c r="D44" s="57" t="s">
        <v>55</v>
      </c>
      <c r="E44" s="58">
        <v>8.63</v>
      </c>
      <c r="F44" s="203" t="s">
        <v>68</v>
      </c>
      <c r="G44" s="204"/>
      <c r="H44" s="204"/>
      <c r="I44" s="215"/>
      <c r="J44" s="216"/>
      <c r="K44" s="81"/>
    </row>
    <row r="45" spans="1:11" ht="12">
      <c r="A45" s="208"/>
      <c r="B45" s="59" t="s">
        <v>52</v>
      </c>
      <c r="C45" s="60">
        <f>C44-C48*SUM(D53-D54)/D53</f>
        <v>7.6932491235071225</v>
      </c>
      <c r="D45" s="61" t="s">
        <v>57</v>
      </c>
      <c r="E45" s="62">
        <v>7.19</v>
      </c>
      <c r="F45" s="205" t="s">
        <v>69</v>
      </c>
      <c r="G45" s="206"/>
      <c r="H45" s="206"/>
      <c r="I45" s="211"/>
      <c r="J45" s="212"/>
      <c r="K45" s="74"/>
    </row>
    <row r="46" spans="1:11" ht="12">
      <c r="A46" s="208"/>
      <c r="B46" s="59" t="s">
        <v>53</v>
      </c>
      <c r="C46" s="60">
        <f>C44+C48*SUM(D53-D54)/D53</f>
        <v>8.309204788363385</v>
      </c>
      <c r="D46" s="61" t="s">
        <v>58</v>
      </c>
      <c r="E46" s="62">
        <v>0.17</v>
      </c>
      <c r="F46" s="205" t="s">
        <v>70</v>
      </c>
      <c r="G46" s="206"/>
      <c r="H46" s="206"/>
      <c r="I46" s="211"/>
      <c r="J46" s="212"/>
      <c r="K46" s="74"/>
    </row>
    <row r="47" spans="1:11" ht="12">
      <c r="A47" s="208"/>
      <c r="B47" s="59" t="s">
        <v>54</v>
      </c>
      <c r="C47" s="60">
        <f>(C45+C46)/2</f>
        <v>8.001226955935254</v>
      </c>
      <c r="D47" s="61" t="s">
        <v>59</v>
      </c>
      <c r="E47" s="62">
        <v>1.44</v>
      </c>
      <c r="F47" s="205" t="s">
        <v>71</v>
      </c>
      <c r="G47" s="206"/>
      <c r="H47" s="206"/>
      <c r="I47" s="211"/>
      <c r="J47" s="212"/>
      <c r="K47" s="74"/>
    </row>
    <row r="48" spans="1:11" ht="12.75" thickBot="1">
      <c r="A48" s="240" t="s">
        <v>64</v>
      </c>
      <c r="B48" s="241"/>
      <c r="C48" s="60">
        <f>(D42-E49)*(B42/C49)/100</f>
        <v>0.6273113744075812</v>
      </c>
      <c r="D48" s="61" t="s">
        <v>60</v>
      </c>
      <c r="E48" s="62">
        <f>D42</f>
        <v>-3.0766816420508807</v>
      </c>
      <c r="F48" s="217"/>
      <c r="G48" s="192"/>
      <c r="H48" s="192"/>
      <c r="I48" s="213"/>
      <c r="J48" s="214"/>
      <c r="K48" s="82"/>
    </row>
    <row r="49" spans="1:11" ht="12.75" thickBot="1">
      <c r="A49" s="240" t="s">
        <v>65</v>
      </c>
      <c r="B49" s="241"/>
      <c r="C49" s="62">
        <v>211</v>
      </c>
      <c r="D49" s="61" t="s">
        <v>61</v>
      </c>
      <c r="E49" s="62">
        <v>-3.82</v>
      </c>
      <c r="F49" s="205"/>
      <c r="G49" s="206"/>
      <c r="H49" s="207"/>
      <c r="I49" s="224" t="s">
        <v>74</v>
      </c>
      <c r="J49" s="195"/>
      <c r="K49" s="225"/>
    </row>
    <row r="50" spans="1:11" ht="12">
      <c r="A50" s="240" t="s">
        <v>66</v>
      </c>
      <c r="B50" s="241"/>
      <c r="C50" s="62"/>
      <c r="D50" s="61" t="s">
        <v>62</v>
      </c>
      <c r="E50" s="62">
        <v>0</v>
      </c>
      <c r="F50" s="205" t="s">
        <v>72</v>
      </c>
      <c r="G50" s="206"/>
      <c r="H50" s="206"/>
      <c r="I50" s="193"/>
      <c r="J50" s="194"/>
      <c r="K50" s="81"/>
    </row>
    <row r="51" spans="1:11" ht="12.75" thickBot="1">
      <c r="A51" s="201" t="s">
        <v>67</v>
      </c>
      <c r="B51" s="202"/>
      <c r="C51" s="64"/>
      <c r="D51" s="63" t="s">
        <v>63</v>
      </c>
      <c r="E51" s="64">
        <v>1.24</v>
      </c>
      <c r="F51" s="201" t="s">
        <v>73</v>
      </c>
      <c r="G51" s="202"/>
      <c r="H51" s="202"/>
      <c r="I51" s="209"/>
      <c r="J51" s="210"/>
      <c r="K51" s="75"/>
    </row>
    <row r="52" ht="12">
      <c r="D52" s="27"/>
    </row>
    <row r="53" spans="3:9" ht="12">
      <c r="C53" s="27" t="s">
        <v>75</v>
      </c>
      <c r="D53" s="66">
        <v>137</v>
      </c>
      <c r="E53" s="65"/>
      <c r="F53" s="67">
        <v>17792</v>
      </c>
      <c r="G53" s="88">
        <v>7.99</v>
      </c>
      <c r="H53" s="67"/>
      <c r="I53" s="67"/>
    </row>
    <row r="54" spans="3:9" ht="12">
      <c r="C54" s="27" t="s">
        <v>56</v>
      </c>
      <c r="D54" s="66">
        <f>SUM(D53/2)+E51</f>
        <v>69.74</v>
      </c>
      <c r="E54" s="65"/>
      <c r="F54" s="67">
        <v>17817</v>
      </c>
      <c r="G54" s="66">
        <f>G53*F54/F53</f>
        <v>8.001226955935254</v>
      </c>
      <c r="H54" s="67"/>
      <c r="I54" s="68"/>
    </row>
    <row r="55" spans="5:8" ht="12">
      <c r="E55" s="66"/>
      <c r="F55" s="66"/>
      <c r="H55" s="83"/>
    </row>
    <row r="56" spans="6:7" ht="12">
      <c r="F56" s="27"/>
      <c r="G56" s="27"/>
    </row>
    <row r="57" ht="12">
      <c r="H57" s="27"/>
    </row>
    <row r="59" spans="6:8" ht="12">
      <c r="F59" s="27"/>
      <c r="H59" s="27"/>
    </row>
  </sheetData>
  <mergeCells count="42">
    <mergeCell ref="J42:J43"/>
    <mergeCell ref="K42:K43"/>
    <mergeCell ref="G42:G43"/>
    <mergeCell ref="H42:H43"/>
    <mergeCell ref="A22:B22"/>
    <mergeCell ref="A32:B32"/>
    <mergeCell ref="B41:C41"/>
    <mergeCell ref="I42:I43"/>
    <mergeCell ref="E43:F43"/>
    <mergeCell ref="A6:B6"/>
    <mergeCell ref="A7:B7"/>
    <mergeCell ref="A12:B12"/>
    <mergeCell ref="A19:B19"/>
    <mergeCell ref="E3:F3"/>
    <mergeCell ref="A3:A4"/>
    <mergeCell ref="B3:B4"/>
    <mergeCell ref="A5:B5"/>
    <mergeCell ref="A51:B51"/>
    <mergeCell ref="F44:H44"/>
    <mergeCell ref="F45:H45"/>
    <mergeCell ref="F46:H46"/>
    <mergeCell ref="F47:H47"/>
    <mergeCell ref="F49:H49"/>
    <mergeCell ref="F50:H50"/>
    <mergeCell ref="F51:H51"/>
    <mergeCell ref="A44:A47"/>
    <mergeCell ref="A48:B48"/>
    <mergeCell ref="I51:J51"/>
    <mergeCell ref="I45:J45"/>
    <mergeCell ref="I46:J46"/>
    <mergeCell ref="I47:J47"/>
    <mergeCell ref="I48:J48"/>
    <mergeCell ref="A1:K1"/>
    <mergeCell ref="I44:J44"/>
    <mergeCell ref="F48:H48"/>
    <mergeCell ref="I50:J50"/>
    <mergeCell ref="I49:K49"/>
    <mergeCell ref="A50:B50"/>
    <mergeCell ref="A49:B49"/>
    <mergeCell ref="D42:D43"/>
    <mergeCell ref="A42:A43"/>
    <mergeCell ref="B42:C43"/>
  </mergeCells>
  <printOptions horizontalCentered="1"/>
  <pageMargins left="0.07874015748031496" right="0.07874015748031496" top="0.984251968503937" bottom="0.984251968503937" header="0.5118110236220472" footer="0.5118110236220472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59"/>
  <sheetViews>
    <sheetView workbookViewId="0" topLeftCell="A1">
      <selection activeCell="A2" sqref="A2"/>
    </sheetView>
  </sheetViews>
  <sheetFormatPr defaultColWidth="9.33203125" defaultRowHeight="12.75"/>
  <cols>
    <col min="1" max="1" width="22.5" style="14" customWidth="1"/>
    <col min="2" max="2" width="5.5" style="14" customWidth="1"/>
    <col min="3" max="4" width="9.5" style="14" bestFit="1" customWidth="1"/>
    <col min="5" max="5" width="10.33203125" style="14" customWidth="1"/>
    <col min="6" max="6" width="10.83203125" style="14" customWidth="1"/>
    <col min="7" max="7" width="7.16015625" style="14" customWidth="1"/>
    <col min="8" max="8" width="12" style="14" customWidth="1"/>
    <col min="9" max="9" width="9" style="14" customWidth="1"/>
    <col min="10" max="10" width="8.5" style="14" customWidth="1"/>
    <col min="11" max="11" width="7.66015625" style="14" customWidth="1"/>
    <col min="12" max="12" width="11.66015625" style="14" customWidth="1"/>
    <col min="13" max="13" width="9.33203125" style="14" customWidth="1"/>
    <col min="14" max="14" width="10.16015625" style="14" bestFit="1" customWidth="1"/>
    <col min="15" max="15" width="11.83203125" style="14" bestFit="1" customWidth="1"/>
    <col min="16" max="16384" width="9.33203125" style="14" customWidth="1"/>
  </cols>
  <sheetData>
    <row r="1" spans="1:11" ht="12">
      <c r="A1" s="196" t="s">
        <v>137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</row>
    <row r="2" ht="12.75" thickBot="1"/>
    <row r="3" spans="1:11" s="4" customFormat="1" ht="12">
      <c r="A3" s="235" t="s">
        <v>0</v>
      </c>
      <c r="B3" s="234" t="s">
        <v>1</v>
      </c>
      <c r="C3" s="1" t="s">
        <v>2</v>
      </c>
      <c r="D3" s="2" t="s">
        <v>45</v>
      </c>
      <c r="E3" s="234" t="s">
        <v>38</v>
      </c>
      <c r="F3" s="234"/>
      <c r="G3" s="1" t="s">
        <v>4</v>
      </c>
      <c r="H3" s="1" t="s">
        <v>3</v>
      </c>
      <c r="I3" s="1" t="s">
        <v>5</v>
      </c>
      <c r="J3" s="3" t="s">
        <v>6</v>
      </c>
      <c r="K3" s="69" t="s">
        <v>76</v>
      </c>
    </row>
    <row r="4" spans="1:11" s="4" customFormat="1" ht="12.75" thickBot="1">
      <c r="A4" s="236"/>
      <c r="B4" s="237"/>
      <c r="C4" s="6" t="s">
        <v>7</v>
      </c>
      <c r="D4" s="6" t="s">
        <v>8</v>
      </c>
      <c r="E4" s="5" t="s">
        <v>9</v>
      </c>
      <c r="F4" s="5" t="s">
        <v>10</v>
      </c>
      <c r="G4" s="6" t="s">
        <v>8</v>
      </c>
      <c r="H4" s="6" t="s">
        <v>11</v>
      </c>
      <c r="I4" s="6" t="s">
        <v>11</v>
      </c>
      <c r="J4" s="7" t="s">
        <v>11</v>
      </c>
      <c r="K4" s="70" t="s">
        <v>11</v>
      </c>
    </row>
    <row r="5" spans="1:11" ht="12">
      <c r="A5" s="238" t="s">
        <v>12</v>
      </c>
      <c r="B5" s="239"/>
      <c r="C5" s="86">
        <v>4400</v>
      </c>
      <c r="D5" s="10">
        <v>6.95</v>
      </c>
      <c r="E5" s="11">
        <f>C5*D5</f>
        <v>30580</v>
      </c>
      <c r="F5" s="11"/>
      <c r="G5" s="9">
        <v>9.3</v>
      </c>
      <c r="H5" s="11">
        <f>C5*G5</f>
        <v>40920</v>
      </c>
      <c r="I5" s="12"/>
      <c r="J5" s="13"/>
      <c r="K5" s="71"/>
    </row>
    <row r="6" spans="1:11" ht="12.75" thickBot="1">
      <c r="A6" s="232" t="s">
        <v>13</v>
      </c>
      <c r="B6" s="233"/>
      <c r="C6" s="87">
        <v>150</v>
      </c>
      <c r="D6" s="17">
        <v>24.4</v>
      </c>
      <c r="E6" s="18">
        <f>C6*D6</f>
        <v>3660</v>
      </c>
      <c r="F6" s="18"/>
      <c r="G6" s="16">
        <v>8.75</v>
      </c>
      <c r="H6" s="18">
        <f>C6*G6</f>
        <v>1312.5</v>
      </c>
      <c r="I6" s="19"/>
      <c r="J6" s="20"/>
      <c r="K6" s="76"/>
    </row>
    <row r="7" spans="1:11" s="27" customFormat="1" ht="12.75" thickBot="1">
      <c r="A7" s="224" t="s">
        <v>14</v>
      </c>
      <c r="B7" s="225"/>
      <c r="C7" s="22">
        <f>SUM(C5:C6)</f>
        <v>4550</v>
      </c>
      <c r="D7" s="22"/>
      <c r="E7" s="23">
        <f>SUM(E5:E6)</f>
        <v>34240</v>
      </c>
      <c r="F7" s="26">
        <f>SUM(F5:F6)</f>
        <v>0</v>
      </c>
      <c r="G7" s="22"/>
      <c r="H7" s="25">
        <f>SUM(H5:H6)</f>
        <v>42232.5</v>
      </c>
      <c r="I7" s="26">
        <f>SUM(I5:I6)</f>
        <v>0</v>
      </c>
      <c r="J7" s="26">
        <f>SUM(J5:J6)</f>
        <v>0</v>
      </c>
      <c r="K7" s="26">
        <f>SUM(K5:K6)</f>
        <v>0</v>
      </c>
    </row>
    <row r="8" spans="1:15" ht="12.75" thickBot="1">
      <c r="A8" s="28" t="s">
        <v>39</v>
      </c>
      <c r="B8" s="29"/>
      <c r="C8" s="30"/>
      <c r="D8" s="30"/>
      <c r="E8" s="30"/>
      <c r="F8" s="30"/>
      <c r="G8" s="30"/>
      <c r="H8" s="30"/>
      <c r="I8" s="30"/>
      <c r="J8" s="31"/>
      <c r="K8" s="80"/>
      <c r="L8" s="32" t="s">
        <v>46</v>
      </c>
      <c r="M8" s="32" t="s">
        <v>77</v>
      </c>
      <c r="N8" s="32" t="s">
        <v>48</v>
      </c>
      <c r="O8" s="32" t="s">
        <v>49</v>
      </c>
    </row>
    <row r="9" spans="1:15" ht="12">
      <c r="A9" s="8" t="s">
        <v>15</v>
      </c>
      <c r="B9" s="33">
        <f>O9</f>
        <v>0</v>
      </c>
      <c r="C9" s="9"/>
      <c r="D9" s="10">
        <v>59.75</v>
      </c>
      <c r="E9" s="11">
        <f>C9*D9</f>
        <v>0</v>
      </c>
      <c r="F9" s="11"/>
      <c r="G9" s="9"/>
      <c r="H9" s="11">
        <f>C9*G9</f>
        <v>0</v>
      </c>
      <c r="I9" s="12"/>
      <c r="J9" s="13"/>
      <c r="K9" s="78"/>
      <c r="L9" s="84">
        <v>34.8</v>
      </c>
      <c r="M9" s="83">
        <v>1</v>
      </c>
      <c r="N9" s="83">
        <f>L9*M9</f>
        <v>34.8</v>
      </c>
      <c r="O9" s="35">
        <f>C9*100/N9/100</f>
        <v>0</v>
      </c>
    </row>
    <row r="10" spans="1:15" ht="12">
      <c r="A10" s="36" t="s">
        <v>16</v>
      </c>
      <c r="B10" s="37">
        <f>O10</f>
        <v>0</v>
      </c>
      <c r="C10" s="38"/>
      <c r="D10" s="39">
        <v>59.75</v>
      </c>
      <c r="E10" s="40">
        <f>C10*D10</f>
        <v>0</v>
      </c>
      <c r="F10" s="40"/>
      <c r="G10" s="38"/>
      <c r="H10" s="40">
        <f>C10*G10</f>
        <v>0</v>
      </c>
      <c r="I10" s="41"/>
      <c r="J10" s="42"/>
      <c r="K10" s="71"/>
      <c r="L10" s="84">
        <v>34.8</v>
      </c>
      <c r="M10" s="83">
        <v>1</v>
      </c>
      <c r="N10" s="83">
        <f>L10*M10</f>
        <v>34.8</v>
      </c>
      <c r="O10" s="35">
        <f>C10*100/N10/100</f>
        <v>0</v>
      </c>
    </row>
    <row r="11" spans="1:15" ht="12.75" thickBot="1">
      <c r="A11" s="15" t="s">
        <v>17</v>
      </c>
      <c r="B11" s="43">
        <f>O11</f>
        <v>0</v>
      </c>
      <c r="C11" s="16"/>
      <c r="D11" s="17">
        <v>49.29</v>
      </c>
      <c r="E11" s="18">
        <f>C11*D11</f>
        <v>0</v>
      </c>
      <c r="F11" s="18"/>
      <c r="G11" s="16"/>
      <c r="H11" s="18">
        <f>C11*G11</f>
        <v>0</v>
      </c>
      <c r="I11" s="19"/>
      <c r="J11" s="20"/>
      <c r="K11" s="76"/>
      <c r="L11" s="84">
        <v>57.3</v>
      </c>
      <c r="M11" s="83">
        <v>1</v>
      </c>
      <c r="N11" s="83">
        <f>L11*M11</f>
        <v>57.3</v>
      </c>
      <c r="O11" s="35">
        <f>C11*100/N11/100</f>
        <v>0</v>
      </c>
    </row>
    <row r="12" spans="1:11" s="27" customFormat="1" ht="12.75" thickBot="1">
      <c r="A12" s="224" t="s">
        <v>14</v>
      </c>
      <c r="B12" s="225"/>
      <c r="C12" s="22">
        <f>SUM(C9:C11)</f>
        <v>0</v>
      </c>
      <c r="D12" s="22"/>
      <c r="E12" s="23">
        <f>SUM(E9:E11)</f>
        <v>0</v>
      </c>
      <c r="F12" s="26">
        <f>SUM(F9:F11)</f>
        <v>0</v>
      </c>
      <c r="G12" s="22"/>
      <c r="H12" s="26">
        <f>SUM(H9:H11)</f>
        <v>0</v>
      </c>
      <c r="I12" s="26">
        <f>SUM(I9:I11)</f>
        <v>0</v>
      </c>
      <c r="J12" s="26">
        <f>SUM(J9:J11)</f>
        <v>0</v>
      </c>
      <c r="K12" s="26">
        <f>SUM(K9:K11)</f>
        <v>0</v>
      </c>
    </row>
    <row r="13" spans="1:15" ht="12.75" thickBot="1">
      <c r="A13" s="28" t="s">
        <v>40</v>
      </c>
      <c r="B13" s="29"/>
      <c r="C13" s="30"/>
      <c r="D13" s="30"/>
      <c r="E13" s="30"/>
      <c r="F13" s="30"/>
      <c r="G13" s="30"/>
      <c r="H13" s="30"/>
      <c r="I13" s="30"/>
      <c r="J13" s="31"/>
      <c r="K13" s="80"/>
      <c r="L13" s="32" t="s">
        <v>46</v>
      </c>
      <c r="M13" s="32" t="s">
        <v>77</v>
      </c>
      <c r="N13" s="32" t="s">
        <v>48</v>
      </c>
      <c r="O13" s="32" t="s">
        <v>49</v>
      </c>
    </row>
    <row r="14" spans="1:15" ht="12">
      <c r="A14" s="8" t="s">
        <v>18</v>
      </c>
      <c r="B14" s="33">
        <f>O14</f>
        <v>0</v>
      </c>
      <c r="C14" s="9"/>
      <c r="D14" s="10">
        <v>-60.77</v>
      </c>
      <c r="E14" s="11"/>
      <c r="F14" s="11">
        <f>C14*D14</f>
        <v>0</v>
      </c>
      <c r="G14" s="9"/>
      <c r="H14" s="11">
        <f>C14*G14</f>
        <v>0</v>
      </c>
      <c r="I14" s="12"/>
      <c r="J14" s="13"/>
      <c r="K14" s="78"/>
      <c r="L14" s="84">
        <v>467.9</v>
      </c>
      <c r="M14" s="14">
        <v>0.935</v>
      </c>
      <c r="N14" s="83">
        <f>L14*M14</f>
        <v>437.4865</v>
      </c>
      <c r="O14" s="85">
        <f>C14*100/N14/100</f>
        <v>0</v>
      </c>
    </row>
    <row r="15" spans="1:15" ht="12">
      <c r="A15" s="36" t="s">
        <v>19</v>
      </c>
      <c r="B15" s="37">
        <f>O15</f>
        <v>0</v>
      </c>
      <c r="C15" s="38"/>
      <c r="D15" s="39">
        <v>16.52</v>
      </c>
      <c r="E15" s="40">
        <f>C15*D15</f>
        <v>0</v>
      </c>
      <c r="F15" s="40"/>
      <c r="G15" s="38"/>
      <c r="H15" s="40">
        <f>C15*G15</f>
        <v>0</v>
      </c>
      <c r="I15" s="41"/>
      <c r="J15" s="42"/>
      <c r="K15" s="71"/>
      <c r="L15" s="84">
        <f>145.8*2</f>
        <v>291.6</v>
      </c>
      <c r="M15" s="14">
        <v>0.935</v>
      </c>
      <c r="N15" s="83">
        <f>L15*M15</f>
        <v>272.646</v>
      </c>
      <c r="O15" s="85">
        <f>C15*100/N15/100</f>
        <v>0</v>
      </c>
    </row>
    <row r="16" spans="1:15" ht="12">
      <c r="A16" s="36" t="s">
        <v>20</v>
      </c>
      <c r="B16" s="37">
        <f>O16</f>
        <v>0</v>
      </c>
      <c r="C16" s="38"/>
      <c r="D16" s="39">
        <v>32</v>
      </c>
      <c r="E16" s="40">
        <f>C16*D16</f>
        <v>0</v>
      </c>
      <c r="F16" s="40"/>
      <c r="G16" s="38"/>
      <c r="H16" s="40">
        <f>C16*G16</f>
        <v>0</v>
      </c>
      <c r="I16" s="41"/>
      <c r="J16" s="42"/>
      <c r="K16" s="71"/>
      <c r="L16" s="84">
        <f>166.4*2</f>
        <v>332.8</v>
      </c>
      <c r="M16" s="14">
        <v>0.935</v>
      </c>
      <c r="N16" s="83">
        <f>L16*M16</f>
        <v>311.168</v>
      </c>
      <c r="O16" s="85">
        <f>C16*100/N16/100</f>
        <v>0</v>
      </c>
    </row>
    <row r="17" spans="1:15" ht="12">
      <c r="A17" s="36" t="s">
        <v>21</v>
      </c>
      <c r="B17" s="37">
        <f>O17</f>
        <v>0</v>
      </c>
      <c r="C17" s="38"/>
      <c r="D17" s="39">
        <v>45.56</v>
      </c>
      <c r="E17" s="40">
        <f>C17*D17</f>
        <v>0</v>
      </c>
      <c r="F17" s="40"/>
      <c r="G17" s="38"/>
      <c r="H17" s="40">
        <f>C17*G17</f>
        <v>0</v>
      </c>
      <c r="I17" s="41"/>
      <c r="J17" s="42"/>
      <c r="K17" s="71"/>
      <c r="L17" s="84">
        <v>15.5</v>
      </c>
      <c r="M17" s="14">
        <v>0.935</v>
      </c>
      <c r="N17" s="83">
        <f>L17*M17</f>
        <v>14.492500000000001</v>
      </c>
      <c r="O17" s="85">
        <f>C17*100/N17/100</f>
        <v>0</v>
      </c>
    </row>
    <row r="18" spans="1:15" ht="12.75" thickBot="1">
      <c r="A18" s="15" t="s">
        <v>22</v>
      </c>
      <c r="B18" s="43">
        <f>O18</f>
        <v>0</v>
      </c>
      <c r="C18" s="16"/>
      <c r="D18" s="17">
        <v>45.55</v>
      </c>
      <c r="E18" s="18">
        <f>C18*D18</f>
        <v>0</v>
      </c>
      <c r="F18" s="18"/>
      <c r="G18" s="16"/>
      <c r="H18" s="18">
        <f>C18*G18</f>
        <v>0</v>
      </c>
      <c r="I18" s="19"/>
      <c r="J18" s="20"/>
      <c r="K18" s="71"/>
      <c r="L18" s="84">
        <v>15</v>
      </c>
      <c r="M18" s="14">
        <v>0.935</v>
      </c>
      <c r="N18" s="83">
        <f>L18*M18</f>
        <v>14.025</v>
      </c>
      <c r="O18" s="85">
        <f>C18*100/N18/100</f>
        <v>0</v>
      </c>
    </row>
    <row r="19" spans="1:11" s="27" customFormat="1" ht="12.75" thickBot="1">
      <c r="A19" s="224" t="s">
        <v>14</v>
      </c>
      <c r="B19" s="225"/>
      <c r="C19" s="22">
        <f>SUM(C14:C18)</f>
        <v>0</v>
      </c>
      <c r="D19" s="22"/>
      <c r="E19" s="23">
        <f>SUM(E14:E18)</f>
        <v>0</v>
      </c>
      <c r="F19" s="24">
        <f>SUM(F14:F18)</f>
        <v>0</v>
      </c>
      <c r="G19" s="22"/>
      <c r="H19" s="26">
        <f>SUM(H14:H18)</f>
        <v>0</v>
      </c>
      <c r="I19" s="26">
        <f>SUM(I14:I18)</f>
        <v>0</v>
      </c>
      <c r="J19" s="26">
        <f>SUM(J14:J18)</f>
        <v>0</v>
      </c>
      <c r="K19" s="26">
        <f>SUM(K14:K18)</f>
        <v>0</v>
      </c>
    </row>
    <row r="20" spans="1:15" ht="12.75" thickBot="1">
      <c r="A20" s="28" t="s">
        <v>41</v>
      </c>
      <c r="B20" s="29"/>
      <c r="C20" s="30"/>
      <c r="D20" s="30"/>
      <c r="E20" s="30"/>
      <c r="F20" s="30"/>
      <c r="G20" s="30"/>
      <c r="H20" s="30"/>
      <c r="I20" s="30"/>
      <c r="J20" s="31"/>
      <c r="K20" s="72"/>
      <c r="L20" s="32" t="s">
        <v>46</v>
      </c>
      <c r="M20" s="32" t="s">
        <v>77</v>
      </c>
      <c r="N20" s="32" t="s">
        <v>48</v>
      </c>
      <c r="O20" s="32" t="s">
        <v>49</v>
      </c>
    </row>
    <row r="21" spans="1:15" ht="12.75" thickBot="1">
      <c r="A21" s="44" t="s">
        <v>23</v>
      </c>
      <c r="B21" s="45">
        <f>O21</f>
        <v>0</v>
      </c>
      <c r="C21" s="46"/>
      <c r="D21" s="47">
        <v>32.78</v>
      </c>
      <c r="E21" s="48">
        <f>C21*D21</f>
        <v>0</v>
      </c>
      <c r="F21" s="47"/>
      <c r="G21" s="46"/>
      <c r="H21" s="48">
        <f>C21*G21</f>
        <v>0</v>
      </c>
      <c r="I21" s="49"/>
      <c r="J21" s="50"/>
      <c r="K21" s="76"/>
      <c r="L21" s="34">
        <v>167.2</v>
      </c>
      <c r="M21" s="83">
        <v>0.87</v>
      </c>
      <c r="N21" s="83">
        <f>L21*M21</f>
        <v>145.464</v>
      </c>
      <c r="O21" s="85">
        <f>C21*100/N21/100</f>
        <v>0</v>
      </c>
    </row>
    <row r="22" spans="1:11" s="27" customFormat="1" ht="12.75" thickBot="1">
      <c r="A22" s="224" t="s">
        <v>14</v>
      </c>
      <c r="B22" s="225"/>
      <c r="C22" s="22">
        <f>SUM(C21)</f>
        <v>0</v>
      </c>
      <c r="D22" s="22"/>
      <c r="E22" s="26">
        <f>SUM(E21)</f>
        <v>0</v>
      </c>
      <c r="F22" s="24">
        <f>SUM(F21)</f>
        <v>0</v>
      </c>
      <c r="G22" s="22"/>
      <c r="H22" s="26">
        <f>SUM(H21)</f>
        <v>0</v>
      </c>
      <c r="I22" s="26">
        <f>SUM(I21)</f>
        <v>0</v>
      </c>
      <c r="J22" s="26">
        <f>SUM(J21)</f>
        <v>0</v>
      </c>
      <c r="K22" s="26">
        <f>SUM(K21)</f>
        <v>0</v>
      </c>
    </row>
    <row r="23" spans="1:15" ht="12.75" thickBot="1">
      <c r="A23" s="28" t="s">
        <v>42</v>
      </c>
      <c r="B23" s="29"/>
      <c r="C23" s="30"/>
      <c r="D23" s="30"/>
      <c r="E23" s="30"/>
      <c r="F23" s="30"/>
      <c r="G23" s="30"/>
      <c r="H23" s="30"/>
      <c r="I23" s="30"/>
      <c r="J23" s="31"/>
      <c r="K23" s="80"/>
      <c r="L23" s="32" t="s">
        <v>46</v>
      </c>
      <c r="M23" s="32" t="s">
        <v>77</v>
      </c>
      <c r="N23" s="32" t="s">
        <v>48</v>
      </c>
      <c r="O23" s="32" t="s">
        <v>49</v>
      </c>
    </row>
    <row r="24" spans="1:15" ht="12">
      <c r="A24" s="8" t="s">
        <v>24</v>
      </c>
      <c r="B24" s="33">
        <f aca="true" t="shared" si="0" ref="B24:B31">O24</f>
        <v>0</v>
      </c>
      <c r="C24" s="9"/>
      <c r="D24" s="10">
        <v>-66.38</v>
      </c>
      <c r="E24" s="11"/>
      <c r="F24" s="11">
        <f>C24*D24</f>
        <v>0</v>
      </c>
      <c r="G24" s="9"/>
      <c r="H24" s="10"/>
      <c r="I24" s="12"/>
      <c r="J24" s="13"/>
      <c r="K24" s="78"/>
      <c r="L24" s="84">
        <v>282.1</v>
      </c>
      <c r="M24" s="83">
        <v>1.025</v>
      </c>
      <c r="N24" s="83">
        <f aca="true" t="shared" si="1" ref="N24:N31">L24*M24</f>
        <v>289.1525</v>
      </c>
      <c r="O24" s="85">
        <f aca="true" t="shared" si="2" ref="O24:O31">C24*100/N24/100</f>
        <v>0</v>
      </c>
    </row>
    <row r="25" spans="1:15" ht="12">
      <c r="A25" s="36" t="s">
        <v>25</v>
      </c>
      <c r="B25" s="37">
        <f t="shared" si="0"/>
        <v>0</v>
      </c>
      <c r="C25" s="38"/>
      <c r="D25" s="39">
        <v>-47.32</v>
      </c>
      <c r="E25" s="40"/>
      <c r="F25" s="40">
        <f>C25*D25</f>
        <v>0</v>
      </c>
      <c r="G25" s="38"/>
      <c r="H25" s="39"/>
      <c r="I25" s="41"/>
      <c r="J25" s="42"/>
      <c r="K25" s="71"/>
      <c r="L25" s="84">
        <v>383.7</v>
      </c>
      <c r="M25" s="83">
        <v>1.025</v>
      </c>
      <c r="N25" s="83">
        <f t="shared" si="1"/>
        <v>393.29249999999996</v>
      </c>
      <c r="O25" s="85">
        <f t="shared" si="2"/>
        <v>0</v>
      </c>
    </row>
    <row r="26" spans="1:15" ht="12">
      <c r="A26" s="36" t="s">
        <v>28</v>
      </c>
      <c r="B26" s="37">
        <f t="shared" si="0"/>
        <v>0</v>
      </c>
      <c r="C26" s="38"/>
      <c r="D26" s="39">
        <v>-26.27</v>
      </c>
      <c r="E26" s="40"/>
      <c r="F26" s="40">
        <f>C26*D26</f>
        <v>0</v>
      </c>
      <c r="G26" s="38"/>
      <c r="H26" s="39"/>
      <c r="I26" s="41"/>
      <c r="J26" s="42"/>
      <c r="K26" s="71"/>
      <c r="L26" s="84">
        <v>243.4</v>
      </c>
      <c r="M26" s="83">
        <v>1.025</v>
      </c>
      <c r="N26" s="83">
        <f t="shared" si="1"/>
        <v>249.48499999999999</v>
      </c>
      <c r="O26" s="85">
        <f t="shared" si="2"/>
        <v>0</v>
      </c>
    </row>
    <row r="27" spans="1:15" ht="12">
      <c r="A27" s="36" t="s">
        <v>27</v>
      </c>
      <c r="B27" s="37">
        <f t="shared" si="0"/>
        <v>0</v>
      </c>
      <c r="C27" s="38"/>
      <c r="D27" s="39">
        <v>-6.97</v>
      </c>
      <c r="E27" s="40"/>
      <c r="F27" s="40">
        <f>C27*D27</f>
        <v>0</v>
      </c>
      <c r="G27" s="38"/>
      <c r="H27" s="39"/>
      <c r="I27" s="41"/>
      <c r="J27" s="42"/>
      <c r="K27" s="71"/>
      <c r="L27" s="84">
        <v>215</v>
      </c>
      <c r="M27" s="83">
        <v>1.025</v>
      </c>
      <c r="N27" s="83">
        <f t="shared" si="1"/>
        <v>220.37499999999997</v>
      </c>
      <c r="O27" s="85">
        <f t="shared" si="2"/>
        <v>0</v>
      </c>
    </row>
    <row r="28" spans="1:15" ht="12">
      <c r="A28" s="36" t="s">
        <v>26</v>
      </c>
      <c r="B28" s="37">
        <f t="shared" si="0"/>
        <v>0</v>
      </c>
      <c r="C28" s="38"/>
      <c r="D28" s="39">
        <v>6.18</v>
      </c>
      <c r="E28" s="40">
        <f>C28*D28</f>
        <v>0</v>
      </c>
      <c r="F28" s="40"/>
      <c r="G28" s="38"/>
      <c r="H28" s="39"/>
      <c r="I28" s="41"/>
      <c r="J28" s="42"/>
      <c r="K28" s="71"/>
      <c r="L28" s="84">
        <v>98.8</v>
      </c>
      <c r="M28" s="83">
        <v>1.025</v>
      </c>
      <c r="N28" s="83">
        <f t="shared" si="1"/>
        <v>101.26999999999998</v>
      </c>
      <c r="O28" s="85">
        <f t="shared" si="2"/>
        <v>0</v>
      </c>
    </row>
    <row r="29" spans="1:15" ht="12">
      <c r="A29" s="36" t="s">
        <v>29</v>
      </c>
      <c r="B29" s="37">
        <f t="shared" si="0"/>
        <v>0</v>
      </c>
      <c r="C29" s="38"/>
      <c r="D29" s="39">
        <v>5.92</v>
      </c>
      <c r="E29" s="40">
        <f>C29*D29</f>
        <v>0</v>
      </c>
      <c r="F29" s="40"/>
      <c r="G29" s="38"/>
      <c r="H29" s="39"/>
      <c r="I29" s="41"/>
      <c r="J29" s="42"/>
      <c r="K29" s="71"/>
      <c r="L29" s="84">
        <v>167.6</v>
      </c>
      <c r="M29" s="83">
        <v>1.025</v>
      </c>
      <c r="N29" s="83">
        <f t="shared" si="1"/>
        <v>171.79</v>
      </c>
      <c r="O29" s="85">
        <f t="shared" si="2"/>
        <v>0</v>
      </c>
    </row>
    <row r="30" spans="1:15" ht="12">
      <c r="A30" s="36" t="s">
        <v>30</v>
      </c>
      <c r="B30" s="37">
        <f t="shared" si="0"/>
        <v>0</v>
      </c>
      <c r="C30" s="38"/>
      <c r="D30" s="39">
        <v>64.71</v>
      </c>
      <c r="E30" s="40">
        <f>C30*D30</f>
        <v>0</v>
      </c>
      <c r="F30" s="40"/>
      <c r="G30" s="38"/>
      <c r="H30" s="39"/>
      <c r="I30" s="41"/>
      <c r="J30" s="42"/>
      <c r="K30" s="71"/>
      <c r="L30" s="84">
        <v>160.1</v>
      </c>
      <c r="M30" s="83">
        <v>1.025</v>
      </c>
      <c r="N30" s="83">
        <f t="shared" si="1"/>
        <v>164.1025</v>
      </c>
      <c r="O30" s="85">
        <f t="shared" si="2"/>
        <v>0</v>
      </c>
    </row>
    <row r="31" spans="1:15" ht="12.75" thickBot="1">
      <c r="A31" s="15" t="s">
        <v>31</v>
      </c>
      <c r="B31" s="43">
        <f t="shared" si="0"/>
        <v>0</v>
      </c>
      <c r="C31" s="16"/>
      <c r="D31" s="17">
        <v>-7.26</v>
      </c>
      <c r="E31" s="18"/>
      <c r="F31" s="18">
        <f>C31*D31</f>
        <v>0</v>
      </c>
      <c r="G31" s="16"/>
      <c r="H31" s="17"/>
      <c r="I31" s="19"/>
      <c r="J31" s="20"/>
      <c r="K31" s="76"/>
      <c r="L31" s="84">
        <v>4222.3</v>
      </c>
      <c r="M31" s="83">
        <v>1.025</v>
      </c>
      <c r="N31" s="83">
        <f t="shared" si="1"/>
        <v>4327.8575</v>
      </c>
      <c r="O31" s="85">
        <f t="shared" si="2"/>
        <v>0</v>
      </c>
    </row>
    <row r="32" spans="1:11" s="27" customFormat="1" ht="12.75" thickBot="1">
      <c r="A32" s="224" t="s">
        <v>14</v>
      </c>
      <c r="B32" s="225"/>
      <c r="C32" s="22">
        <f>SUM(C24:C31)</f>
        <v>0</v>
      </c>
      <c r="D32" s="22"/>
      <c r="E32" s="23">
        <f>SUM(E24:E31)</f>
        <v>0</v>
      </c>
      <c r="F32" s="26">
        <f>SUM(F24:F31)</f>
        <v>0</v>
      </c>
      <c r="G32" s="22"/>
      <c r="H32" s="22">
        <f>SUM(H24:H31)</f>
        <v>0</v>
      </c>
      <c r="I32" s="26">
        <f>SUM(I24:I31)</f>
        <v>0</v>
      </c>
      <c r="J32" s="26">
        <f>SUM(J24:J31)</f>
        <v>0</v>
      </c>
      <c r="K32" s="26">
        <f>SUM(K24:K31)</f>
        <v>0</v>
      </c>
    </row>
    <row r="33" spans="1:15" ht="12.75" thickBot="1">
      <c r="A33" s="28" t="s">
        <v>43</v>
      </c>
      <c r="B33" s="29"/>
      <c r="C33" s="30"/>
      <c r="D33" s="30"/>
      <c r="E33" s="30"/>
      <c r="F33" s="30"/>
      <c r="G33" s="30"/>
      <c r="H33" s="30"/>
      <c r="I33" s="30"/>
      <c r="J33" s="31"/>
      <c r="K33" s="80"/>
      <c r="L33" s="32" t="s">
        <v>46</v>
      </c>
      <c r="M33" s="32" t="s">
        <v>47</v>
      </c>
      <c r="N33" s="32" t="s">
        <v>48</v>
      </c>
      <c r="O33" s="32" t="s">
        <v>49</v>
      </c>
    </row>
    <row r="34" spans="1:15" ht="12">
      <c r="A34" s="8" t="s">
        <v>32</v>
      </c>
      <c r="B34" s="33">
        <f aca="true" t="shared" si="3" ref="B34:B40">O34</f>
        <v>0</v>
      </c>
      <c r="C34" s="9"/>
      <c r="D34" s="10">
        <v>-46.98</v>
      </c>
      <c r="E34" s="11"/>
      <c r="F34" s="11">
        <f>C34*D34</f>
        <v>0</v>
      </c>
      <c r="G34" s="9"/>
      <c r="H34" s="11">
        <f>C34*G34</f>
        <v>0</v>
      </c>
      <c r="I34" s="12"/>
      <c r="J34" s="51"/>
      <c r="K34" s="79"/>
      <c r="L34" s="84">
        <v>3795.1</v>
      </c>
      <c r="M34" s="83">
        <v>1.254</v>
      </c>
      <c r="N34" s="83">
        <f>L34/M34</f>
        <v>3026.395534290271</v>
      </c>
      <c r="O34" s="85">
        <f>C34*100/N34/100</f>
        <v>0</v>
      </c>
    </row>
    <row r="35" spans="1:15" ht="12">
      <c r="A35" s="36" t="s">
        <v>33</v>
      </c>
      <c r="B35" s="37">
        <f t="shared" si="3"/>
        <v>0</v>
      </c>
      <c r="C35" s="38"/>
      <c r="D35" s="39">
        <v>-26.83</v>
      </c>
      <c r="E35" s="40"/>
      <c r="F35" s="40">
        <f>C35*D35</f>
        <v>0</v>
      </c>
      <c r="G35" s="38"/>
      <c r="H35" s="40">
        <f>C35*G35</f>
        <v>0</v>
      </c>
      <c r="I35" s="41"/>
      <c r="J35" s="52"/>
      <c r="K35" s="73"/>
      <c r="L35" s="84">
        <v>4625.6</v>
      </c>
      <c r="M35" s="83">
        <v>1.254</v>
      </c>
      <c r="N35" s="83">
        <f>L35/M35</f>
        <v>3688.6762360446573</v>
      </c>
      <c r="O35" s="85">
        <f>C35*100/N35/100</f>
        <v>0</v>
      </c>
    </row>
    <row r="36" spans="1:15" ht="12">
      <c r="A36" s="36" t="s">
        <v>31</v>
      </c>
      <c r="B36" s="37">
        <f t="shared" si="3"/>
        <v>0</v>
      </c>
      <c r="C36" s="38"/>
      <c r="D36" s="39">
        <v>-7.25</v>
      </c>
      <c r="E36" s="40"/>
      <c r="F36" s="40">
        <f>C36*D36</f>
        <v>0</v>
      </c>
      <c r="G36" s="38"/>
      <c r="H36" s="40">
        <f>C36*G36</f>
        <v>0</v>
      </c>
      <c r="I36" s="41"/>
      <c r="J36" s="52"/>
      <c r="K36" s="73"/>
      <c r="L36" s="84">
        <v>3958.6</v>
      </c>
      <c r="M36" s="83">
        <v>1.254</v>
      </c>
      <c r="N36" s="83">
        <f>L36/M36</f>
        <v>3156.778309409888</v>
      </c>
      <c r="O36" s="85">
        <f>C36*100/N36/100</f>
        <v>0</v>
      </c>
    </row>
    <row r="37" spans="1:15" ht="12">
      <c r="A37" s="36" t="s">
        <v>34</v>
      </c>
      <c r="B37" s="37">
        <f t="shared" si="3"/>
        <v>0</v>
      </c>
      <c r="C37" s="38"/>
      <c r="D37" s="39">
        <v>12.36</v>
      </c>
      <c r="E37" s="40">
        <f>C37*D37</f>
        <v>0</v>
      </c>
      <c r="F37" s="40"/>
      <c r="G37" s="38"/>
      <c r="H37" s="40">
        <f>C37*G37</f>
        <v>0</v>
      </c>
      <c r="I37" s="41"/>
      <c r="J37" s="52"/>
      <c r="K37" s="73"/>
      <c r="L37" s="84">
        <v>4579.3</v>
      </c>
      <c r="M37" s="83">
        <v>1.254</v>
      </c>
      <c r="N37" s="83">
        <f>L37/M37</f>
        <v>3651.754385964912</v>
      </c>
      <c r="O37" s="85">
        <f>C37*100/N37/100</f>
        <v>0</v>
      </c>
    </row>
    <row r="38" spans="1:15" ht="12">
      <c r="A38" s="36" t="s">
        <v>35</v>
      </c>
      <c r="B38" s="37">
        <f t="shared" si="3"/>
        <v>0</v>
      </c>
      <c r="C38" s="38"/>
      <c r="D38" s="39">
        <v>32.91</v>
      </c>
      <c r="E38" s="40">
        <f>C38*D38</f>
        <v>0</v>
      </c>
      <c r="F38" s="40"/>
      <c r="G38" s="38"/>
      <c r="H38" s="40">
        <f>C38*G38</f>
        <v>0</v>
      </c>
      <c r="I38" s="41"/>
      <c r="J38" s="52"/>
      <c r="K38" s="73"/>
      <c r="L38" s="84">
        <v>4214.5</v>
      </c>
      <c r="M38" s="83">
        <v>1.254</v>
      </c>
      <c r="N38" s="83">
        <f>L38/M38</f>
        <v>3360.845295055821</v>
      </c>
      <c r="O38" s="85">
        <f>C38*100/N38/100</f>
        <v>0</v>
      </c>
    </row>
    <row r="39" spans="1:11" ht="12">
      <c r="A39" s="36" t="s">
        <v>36</v>
      </c>
      <c r="B39" s="37">
        <f t="shared" si="3"/>
        <v>0</v>
      </c>
      <c r="C39" s="38"/>
      <c r="D39" s="39">
        <v>-3.61</v>
      </c>
      <c r="E39" s="40"/>
      <c r="F39" s="40">
        <f>C39*D39</f>
        <v>0</v>
      </c>
      <c r="G39" s="38"/>
      <c r="H39" s="40"/>
      <c r="I39" s="41"/>
      <c r="J39" s="52"/>
      <c r="K39" s="73"/>
    </row>
    <row r="40" spans="1:11" ht="12.75" thickBot="1">
      <c r="A40" s="15" t="s">
        <v>37</v>
      </c>
      <c r="B40" s="43">
        <f t="shared" si="3"/>
        <v>0</v>
      </c>
      <c r="C40" s="16"/>
      <c r="D40" s="17">
        <v>-4.12</v>
      </c>
      <c r="E40" s="18"/>
      <c r="F40" s="18">
        <f>C40*D40</f>
        <v>0</v>
      </c>
      <c r="G40" s="16"/>
      <c r="H40" s="18"/>
      <c r="I40" s="19"/>
      <c r="J40" s="53"/>
      <c r="K40" s="77"/>
    </row>
    <row r="41" spans="1:11" s="27" customFormat="1" ht="13.5" customHeight="1" thickBot="1">
      <c r="A41" s="21" t="s">
        <v>14</v>
      </c>
      <c r="B41" s="226">
        <f>SUM(C34:C40)</f>
        <v>0</v>
      </c>
      <c r="C41" s="227"/>
      <c r="D41" s="54"/>
      <c r="E41" s="23">
        <f>SUM(E34:E40)</f>
        <v>0</v>
      </c>
      <c r="F41" s="26">
        <f>SUM(F34:F40)</f>
        <v>0</v>
      </c>
      <c r="G41" s="54"/>
      <c r="H41" s="26">
        <f>SUM(H34:H40)</f>
        <v>0</v>
      </c>
      <c r="I41" s="26">
        <f>SUM(I34:I40)</f>
        <v>0</v>
      </c>
      <c r="J41" s="26">
        <f>SUM(J34:J40)</f>
        <v>0</v>
      </c>
      <c r="K41" s="26">
        <f>SUM(K34:K40)</f>
        <v>0</v>
      </c>
    </row>
    <row r="42" spans="1:11" s="27" customFormat="1" ht="12.75" customHeight="1" thickBot="1">
      <c r="A42" s="244" t="s">
        <v>44</v>
      </c>
      <c r="B42" s="199">
        <v>10534</v>
      </c>
      <c r="C42" s="199"/>
      <c r="D42" s="242">
        <f>C48*C49/B42*100</f>
        <v>0.1667932409341175</v>
      </c>
      <c r="E42" s="26">
        <f>E7+E12+E19+E22+E32+E41</f>
        <v>34240</v>
      </c>
      <c r="F42" s="24">
        <f>F7+F12+F19+F22+F32+F41</f>
        <v>0</v>
      </c>
      <c r="G42" s="220">
        <f>H42/B42</f>
        <v>4.0091608126067975</v>
      </c>
      <c r="H42" s="222">
        <f>H41+H32+H22+H19+H12+H7</f>
        <v>42232.5</v>
      </c>
      <c r="I42" s="228">
        <f>I41+I32+I22+I19+I12+I7</f>
        <v>0</v>
      </c>
      <c r="J42" s="218">
        <f>J41+J32+J22+J19+J12+J7</f>
        <v>0</v>
      </c>
      <c r="K42" s="218">
        <f>K41+K32+K22+K19+K12+K7</f>
        <v>0</v>
      </c>
    </row>
    <row r="43" spans="1:11" ht="13.5" customHeight="1" thickBot="1">
      <c r="A43" s="198"/>
      <c r="B43" s="200"/>
      <c r="C43" s="200"/>
      <c r="D43" s="243"/>
      <c r="E43" s="230">
        <f>SUM(E42:F42)</f>
        <v>34240</v>
      </c>
      <c r="F43" s="231"/>
      <c r="G43" s="221"/>
      <c r="H43" s="223"/>
      <c r="I43" s="229"/>
      <c r="J43" s="219"/>
      <c r="K43" s="219"/>
    </row>
    <row r="44" spans="1:11" ht="12">
      <c r="A44" s="235" t="s">
        <v>50</v>
      </c>
      <c r="B44" s="55" t="s">
        <v>51</v>
      </c>
      <c r="C44" s="56">
        <f>C47</f>
        <v>4.95</v>
      </c>
      <c r="D44" s="57" t="s">
        <v>55</v>
      </c>
      <c r="E44" s="58">
        <v>8.63</v>
      </c>
      <c r="F44" s="203" t="s">
        <v>68</v>
      </c>
      <c r="G44" s="204"/>
      <c r="H44" s="204"/>
      <c r="I44" s="215"/>
      <c r="J44" s="216"/>
      <c r="K44" s="81"/>
    </row>
    <row r="45" spans="1:11" ht="12">
      <c r="A45" s="208"/>
      <c r="B45" s="59" t="s">
        <v>52</v>
      </c>
      <c r="C45" s="60">
        <v>4.9</v>
      </c>
      <c r="D45" s="61" t="s">
        <v>57</v>
      </c>
      <c r="E45" s="62">
        <v>7.19</v>
      </c>
      <c r="F45" s="205" t="s">
        <v>69</v>
      </c>
      <c r="G45" s="206"/>
      <c r="H45" s="206"/>
      <c r="I45" s="211"/>
      <c r="J45" s="212"/>
      <c r="K45" s="74"/>
    </row>
    <row r="46" spans="1:11" ht="12">
      <c r="A46" s="208"/>
      <c r="B46" s="59" t="s">
        <v>53</v>
      </c>
      <c r="C46" s="60">
        <v>5</v>
      </c>
      <c r="D46" s="61" t="s">
        <v>58</v>
      </c>
      <c r="E46" s="62">
        <v>0.17</v>
      </c>
      <c r="F46" s="205" t="s">
        <v>70</v>
      </c>
      <c r="G46" s="206"/>
      <c r="H46" s="206"/>
      <c r="I46" s="211"/>
      <c r="J46" s="212"/>
      <c r="K46" s="74"/>
    </row>
    <row r="47" spans="1:11" ht="12">
      <c r="A47" s="208"/>
      <c r="B47" s="59" t="s">
        <v>54</v>
      </c>
      <c r="C47" s="60">
        <f>(C45+C46)/2</f>
        <v>4.95</v>
      </c>
      <c r="D47" s="61" t="s">
        <v>59</v>
      </c>
      <c r="E47" s="62">
        <v>1.44</v>
      </c>
      <c r="F47" s="205" t="s">
        <v>71</v>
      </c>
      <c r="G47" s="206"/>
      <c r="H47" s="206"/>
      <c r="I47" s="211"/>
      <c r="J47" s="212"/>
      <c r="K47" s="74"/>
    </row>
    <row r="48" spans="1:11" ht="12.75" thickBot="1">
      <c r="A48" s="240" t="s">
        <v>64</v>
      </c>
      <c r="B48" s="241"/>
      <c r="C48" s="60">
        <f>C46-C45</f>
        <v>0.09999999999999964</v>
      </c>
      <c r="D48" s="61" t="s">
        <v>60</v>
      </c>
      <c r="E48" s="62">
        <f>E49+D42</f>
        <v>-4.6332067590658825</v>
      </c>
      <c r="F48" s="217"/>
      <c r="G48" s="192"/>
      <c r="H48" s="192"/>
      <c r="I48" s="213"/>
      <c r="J48" s="214"/>
      <c r="K48" s="82"/>
    </row>
    <row r="49" spans="1:11" ht="12.75" thickBot="1">
      <c r="A49" s="240" t="s">
        <v>65</v>
      </c>
      <c r="B49" s="241"/>
      <c r="C49" s="62">
        <v>175.7</v>
      </c>
      <c r="D49" s="61" t="s">
        <v>61</v>
      </c>
      <c r="E49" s="62">
        <v>-4.8</v>
      </c>
      <c r="F49" s="205"/>
      <c r="G49" s="206"/>
      <c r="H49" s="207"/>
      <c r="I49" s="224" t="s">
        <v>74</v>
      </c>
      <c r="J49" s="195"/>
      <c r="K49" s="225"/>
    </row>
    <row r="50" spans="1:11" ht="12">
      <c r="A50" s="240" t="s">
        <v>66</v>
      </c>
      <c r="B50" s="241"/>
      <c r="C50" s="62"/>
      <c r="D50" s="61" t="s">
        <v>62</v>
      </c>
      <c r="E50" s="62">
        <v>0</v>
      </c>
      <c r="F50" s="205" t="s">
        <v>72</v>
      </c>
      <c r="G50" s="206"/>
      <c r="H50" s="206"/>
      <c r="I50" s="193"/>
      <c r="J50" s="194"/>
      <c r="K50" s="81"/>
    </row>
    <row r="51" spans="1:11" ht="12.75" thickBot="1">
      <c r="A51" s="201" t="s">
        <v>67</v>
      </c>
      <c r="B51" s="202"/>
      <c r="C51" s="64"/>
      <c r="D51" s="63" t="s">
        <v>63</v>
      </c>
      <c r="E51" s="64">
        <v>1.24</v>
      </c>
      <c r="F51" s="201" t="s">
        <v>73</v>
      </c>
      <c r="G51" s="202"/>
      <c r="H51" s="202"/>
      <c r="I51" s="209"/>
      <c r="J51" s="210"/>
      <c r="K51" s="75"/>
    </row>
    <row r="52" ht="12">
      <c r="D52" s="27"/>
    </row>
    <row r="53" spans="3:9" ht="12">
      <c r="C53" s="27" t="s">
        <v>75</v>
      </c>
      <c r="D53" s="66">
        <v>137</v>
      </c>
      <c r="E53" s="65"/>
      <c r="F53" s="67">
        <v>17792</v>
      </c>
      <c r="G53" s="88">
        <v>7.99</v>
      </c>
      <c r="H53" s="67"/>
      <c r="I53" s="67"/>
    </row>
    <row r="54" spans="3:9" ht="12">
      <c r="C54" s="27" t="s">
        <v>56</v>
      </c>
      <c r="D54" s="66">
        <f>SUM(D53/2)+E51</f>
        <v>69.74</v>
      </c>
      <c r="E54" s="65"/>
      <c r="F54" s="67">
        <v>17817</v>
      </c>
      <c r="G54" s="66">
        <f>G53*F54/F53</f>
        <v>8.001226955935254</v>
      </c>
      <c r="H54" s="67"/>
      <c r="I54" s="68"/>
    </row>
    <row r="55" spans="5:8" ht="12">
      <c r="E55" s="66"/>
      <c r="F55" s="66"/>
      <c r="H55" s="83"/>
    </row>
    <row r="56" spans="6:7" ht="12">
      <c r="F56" s="27"/>
      <c r="G56" s="27"/>
    </row>
    <row r="57" ht="12">
      <c r="H57" s="27"/>
    </row>
    <row r="59" spans="6:8" ht="12">
      <c r="F59" s="27"/>
      <c r="H59" s="27"/>
    </row>
  </sheetData>
  <mergeCells count="42">
    <mergeCell ref="I44:J44"/>
    <mergeCell ref="F48:H48"/>
    <mergeCell ref="I50:J50"/>
    <mergeCell ref="I49:K49"/>
    <mergeCell ref="I51:J51"/>
    <mergeCell ref="I45:J45"/>
    <mergeCell ref="I46:J46"/>
    <mergeCell ref="I47:J47"/>
    <mergeCell ref="I48:J48"/>
    <mergeCell ref="A50:B50"/>
    <mergeCell ref="A51:B51"/>
    <mergeCell ref="F44:H44"/>
    <mergeCell ref="F45:H45"/>
    <mergeCell ref="F46:H46"/>
    <mergeCell ref="F47:H47"/>
    <mergeCell ref="F49:H49"/>
    <mergeCell ref="F50:H50"/>
    <mergeCell ref="F51:H51"/>
    <mergeCell ref="A44:A47"/>
    <mergeCell ref="A48:B48"/>
    <mergeCell ref="A49:B49"/>
    <mergeCell ref="D42:D43"/>
    <mergeCell ref="A42:A43"/>
    <mergeCell ref="B42:C43"/>
    <mergeCell ref="E3:F3"/>
    <mergeCell ref="A3:A4"/>
    <mergeCell ref="B3:B4"/>
    <mergeCell ref="A5:B5"/>
    <mergeCell ref="A6:B6"/>
    <mergeCell ref="A7:B7"/>
    <mergeCell ref="A12:B12"/>
    <mergeCell ref="A19:B19"/>
    <mergeCell ref="A1:K1"/>
    <mergeCell ref="J42:J43"/>
    <mergeCell ref="K42:K43"/>
    <mergeCell ref="G42:G43"/>
    <mergeCell ref="H42:H43"/>
    <mergeCell ref="A22:B22"/>
    <mergeCell ref="A32:B32"/>
    <mergeCell ref="B41:C41"/>
    <mergeCell ref="I42:I43"/>
    <mergeCell ref="E43:F43"/>
  </mergeCells>
  <printOptions horizontalCentered="1"/>
  <pageMargins left="0.07874015748031496" right="0.07874015748031496" top="0.984251968503937" bottom="0.984251968503937" header="0.5118110236220472" footer="0.5118110236220472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61"/>
  <sheetViews>
    <sheetView workbookViewId="0" topLeftCell="A1">
      <selection activeCell="D59" sqref="D59"/>
    </sheetView>
  </sheetViews>
  <sheetFormatPr defaultColWidth="9.33203125" defaultRowHeight="12.75"/>
  <cols>
    <col min="1" max="1" width="13.33203125" style="89" customWidth="1"/>
    <col min="2" max="2" width="16.5" style="89" bestFit="1" customWidth="1"/>
    <col min="3" max="3" width="6.66015625" style="89" customWidth="1"/>
    <col min="4" max="4" width="13" style="89" customWidth="1"/>
    <col min="5" max="5" width="14.33203125" style="89" bestFit="1" customWidth="1"/>
    <col min="6" max="6" width="3.66015625" style="89" customWidth="1"/>
    <col min="7" max="7" width="11.33203125" style="89" bestFit="1" customWidth="1"/>
    <col min="8" max="16384" width="9.33203125" style="89" customWidth="1"/>
  </cols>
  <sheetData>
    <row r="1" spans="1:8" ht="12.75">
      <c r="A1" s="197" t="s">
        <v>138</v>
      </c>
      <c r="B1" s="197"/>
      <c r="C1" s="197"/>
      <c r="D1" s="197"/>
      <c r="E1" s="197"/>
      <c r="F1" s="197"/>
      <c r="G1" s="197"/>
      <c r="H1" s="197"/>
    </row>
    <row r="3" spans="1:4" ht="12.75">
      <c r="A3" s="89" t="s">
        <v>95</v>
      </c>
      <c r="B3" s="93">
        <v>6.25</v>
      </c>
      <c r="C3" s="89" t="s">
        <v>94</v>
      </c>
      <c r="D3" s="93">
        <v>6.55</v>
      </c>
    </row>
    <row r="4" ht="12.75">
      <c r="A4" s="89" t="s">
        <v>96</v>
      </c>
    </row>
    <row r="6" ht="12.75">
      <c r="A6" s="89" t="s">
        <v>78</v>
      </c>
    </row>
    <row r="7" spans="1:4" ht="12.75">
      <c r="A7" s="89" t="s">
        <v>80</v>
      </c>
      <c r="D7" s="93">
        <f>D3-B3</f>
        <v>0.2999999999999998</v>
      </c>
    </row>
    <row r="8" ht="12.75">
      <c r="D8" s="93"/>
    </row>
    <row r="9" spans="1:4" ht="12.75">
      <c r="A9" s="89" t="s">
        <v>90</v>
      </c>
      <c r="B9" s="93">
        <f>(B3+D3)/2</f>
        <v>6.4</v>
      </c>
      <c r="D9" s="93"/>
    </row>
    <row r="10" spans="1:4" ht="12.75">
      <c r="A10" s="89" t="s">
        <v>91</v>
      </c>
      <c r="B10" s="94">
        <v>13937</v>
      </c>
      <c r="D10" s="93"/>
    </row>
    <row r="11" spans="1:4" ht="12.75">
      <c r="A11" s="89" t="s">
        <v>89</v>
      </c>
      <c r="B11" s="94">
        <v>188.5</v>
      </c>
      <c r="D11" s="93"/>
    </row>
    <row r="12" spans="1:4" ht="12.75">
      <c r="A12" s="89" t="s">
        <v>92</v>
      </c>
      <c r="B12" s="93">
        <v>-4.41</v>
      </c>
      <c r="D12" s="93"/>
    </row>
    <row r="14" spans="1:7" ht="12.75">
      <c r="A14" s="186" t="s">
        <v>81</v>
      </c>
      <c r="B14" s="91" t="s">
        <v>82</v>
      </c>
      <c r="C14" s="245" t="s">
        <v>84</v>
      </c>
      <c r="D14" s="246" t="s">
        <v>85</v>
      </c>
      <c r="E14" s="91" t="s">
        <v>86</v>
      </c>
      <c r="F14" s="186" t="s">
        <v>88</v>
      </c>
      <c r="G14" s="185">
        <f>(D7*B11)/B10*100</f>
        <v>0.40575446652794694</v>
      </c>
    </row>
    <row r="15" spans="1:7" ht="12.75">
      <c r="A15" s="186"/>
      <c r="B15" s="90" t="s">
        <v>83</v>
      </c>
      <c r="C15" s="245"/>
      <c r="D15" s="246"/>
      <c r="E15" s="90" t="s">
        <v>87</v>
      </c>
      <c r="F15" s="186"/>
      <c r="G15" s="185"/>
    </row>
    <row r="17" spans="1:4" ht="12.75">
      <c r="A17" s="89" t="s">
        <v>93</v>
      </c>
      <c r="C17" s="185">
        <f>B12+G14</f>
        <v>-4.004245533472053</v>
      </c>
      <c r="D17" s="185"/>
    </row>
    <row r="18" spans="3:4" ht="12.75">
      <c r="C18" s="93"/>
      <c r="D18" s="93"/>
    </row>
    <row r="19" spans="1:4" ht="12.75">
      <c r="A19" s="89" t="s">
        <v>103</v>
      </c>
      <c r="C19" s="93"/>
      <c r="D19" s="93"/>
    </row>
    <row r="20" spans="1:5" ht="12.75">
      <c r="A20" s="97" t="s">
        <v>0</v>
      </c>
      <c r="B20" s="96" t="s">
        <v>2</v>
      </c>
      <c r="C20" s="190" t="s">
        <v>97</v>
      </c>
      <c r="D20" s="190"/>
      <c r="E20" s="96" t="s">
        <v>98</v>
      </c>
    </row>
    <row r="21" spans="1:7" ht="12.75">
      <c r="A21" s="89" t="s">
        <v>101</v>
      </c>
      <c r="B21" s="94">
        <v>13937</v>
      </c>
      <c r="C21" s="185">
        <f>C17</f>
        <v>-4.004245533472053</v>
      </c>
      <c r="D21" s="185"/>
      <c r="E21" s="95">
        <f>B21*C21</f>
        <v>-55807.170000000006</v>
      </c>
      <c r="G21" s="95"/>
    </row>
    <row r="22" spans="1:5" ht="12.75">
      <c r="A22" s="89" t="s">
        <v>99</v>
      </c>
      <c r="B22" s="94">
        <v>580</v>
      </c>
      <c r="C22" s="185">
        <v>-46.98</v>
      </c>
      <c r="D22" s="185"/>
      <c r="E22" s="95">
        <f>B22*C22</f>
        <v>-27248.399999999998</v>
      </c>
    </row>
    <row r="23" spans="1:5" ht="12.75">
      <c r="A23" s="89" t="s">
        <v>100</v>
      </c>
      <c r="B23" s="94">
        <v>1100</v>
      </c>
      <c r="C23" s="185">
        <v>12.36</v>
      </c>
      <c r="D23" s="185"/>
      <c r="E23" s="95">
        <f>B23*C23</f>
        <v>13596</v>
      </c>
    </row>
    <row r="25" spans="1:5" ht="12.75">
      <c r="A25" s="97" t="s">
        <v>102</v>
      </c>
      <c r="B25" s="98">
        <f>SUM(B21:B23)</f>
        <v>15617</v>
      </c>
      <c r="C25" s="189">
        <f>E25/B25</f>
        <v>-4.447689697124928</v>
      </c>
      <c r="D25" s="189"/>
      <c r="E25" s="99">
        <f>SUM(E21:E23)</f>
        <v>-69459.57</v>
      </c>
    </row>
    <row r="26" spans="1:5" ht="12.75">
      <c r="A26" s="101" t="s">
        <v>104</v>
      </c>
      <c r="B26" s="98"/>
      <c r="C26" s="100"/>
      <c r="D26" s="100"/>
      <c r="E26" s="99"/>
    </row>
    <row r="27" spans="1:5" s="101" customFormat="1" ht="12.75">
      <c r="A27" s="101" t="s">
        <v>90</v>
      </c>
      <c r="B27" s="103">
        <v>7.1</v>
      </c>
      <c r="C27" s="103"/>
      <c r="D27" s="103"/>
      <c r="E27" s="104"/>
    </row>
    <row r="28" spans="1:2" s="101" customFormat="1" ht="12.75">
      <c r="A28" s="101" t="s">
        <v>89</v>
      </c>
      <c r="B28" s="102">
        <v>197.2</v>
      </c>
    </row>
    <row r="29" spans="1:2" s="101" customFormat="1" ht="12.75">
      <c r="A29" s="101" t="s">
        <v>92</v>
      </c>
      <c r="B29" s="103">
        <v>-4.18</v>
      </c>
    </row>
    <row r="30" spans="1:2" s="101" customFormat="1" ht="12.75">
      <c r="A30" s="101" t="s">
        <v>85</v>
      </c>
      <c r="B30" s="104">
        <f>C25-B29</f>
        <v>-0.2676896971249283</v>
      </c>
    </row>
    <row r="31" s="101" customFormat="1" ht="12.75">
      <c r="B31" s="102"/>
    </row>
    <row r="32" spans="1:4" ht="12.75">
      <c r="A32" s="186" t="s">
        <v>81</v>
      </c>
      <c r="B32" s="91" t="s">
        <v>82</v>
      </c>
      <c r="C32" s="187" t="s">
        <v>88</v>
      </c>
      <c r="D32" s="185">
        <f>(B25*B30)/B28/100</f>
        <v>-0.211993407707911</v>
      </c>
    </row>
    <row r="33" spans="1:4" ht="12.75">
      <c r="A33" s="186"/>
      <c r="B33" s="90" t="s">
        <v>83</v>
      </c>
      <c r="C33" s="187"/>
      <c r="D33" s="185"/>
    </row>
    <row r="35" spans="1:4" ht="12.75">
      <c r="A35" s="89" t="s">
        <v>52</v>
      </c>
      <c r="B35" s="93">
        <v>7.1</v>
      </c>
      <c r="C35" s="89" t="s">
        <v>53</v>
      </c>
      <c r="D35" s="93">
        <f>B27</f>
        <v>7.1</v>
      </c>
    </row>
    <row r="36" spans="1:4" ht="12.75">
      <c r="A36" s="89" t="s">
        <v>106</v>
      </c>
      <c r="B36" s="105">
        <f>D32/2</f>
        <v>-0.1059967038539555</v>
      </c>
      <c r="C36" s="89" t="s">
        <v>105</v>
      </c>
      <c r="D36" s="105">
        <f>D32/2</f>
        <v>-0.1059967038539555</v>
      </c>
    </row>
    <row r="37" spans="2:4" ht="12.75">
      <c r="B37" s="106">
        <f>B35+B36</f>
        <v>6.994003296146044</v>
      </c>
      <c r="D37" s="106">
        <f>D35-D36</f>
        <v>7.205996703853955</v>
      </c>
    </row>
    <row r="38" ht="12.75">
      <c r="A38" s="89" t="s">
        <v>111</v>
      </c>
    </row>
    <row r="40" spans="1:4" ht="12.75">
      <c r="A40" s="89" t="s">
        <v>107</v>
      </c>
      <c r="C40" s="191">
        <f>-(C22)+C23</f>
        <v>59.339999999999996</v>
      </c>
      <c r="D40" s="191"/>
    </row>
    <row r="41" spans="1:4" ht="12.75">
      <c r="A41" s="186" t="s">
        <v>108</v>
      </c>
      <c r="B41" s="91" t="s">
        <v>109</v>
      </c>
      <c r="C41" s="187" t="s">
        <v>88</v>
      </c>
      <c r="D41" s="188">
        <f>(-D32)*B28/C40*100</f>
        <v>70.45011796427376</v>
      </c>
    </row>
    <row r="42" spans="1:4" ht="12.75">
      <c r="A42" s="186"/>
      <c r="B42" s="90" t="s">
        <v>110</v>
      </c>
      <c r="C42" s="187"/>
      <c r="D42" s="188"/>
    </row>
    <row r="44" spans="1:5" ht="12.75">
      <c r="A44" s="97" t="s">
        <v>0</v>
      </c>
      <c r="B44" s="96" t="s">
        <v>2</v>
      </c>
      <c r="C44" s="190" t="s">
        <v>97</v>
      </c>
      <c r="D44" s="190"/>
      <c r="E44" s="96" t="s">
        <v>98</v>
      </c>
    </row>
    <row r="45" spans="1:5" ht="12.75">
      <c r="A45" s="89" t="s">
        <v>101</v>
      </c>
      <c r="B45" s="94">
        <v>13937</v>
      </c>
      <c r="C45" s="185">
        <f>C21</f>
        <v>-4.004245533472053</v>
      </c>
      <c r="D45" s="185"/>
      <c r="E45" s="95">
        <f>B45*C45</f>
        <v>-55807.170000000006</v>
      </c>
    </row>
    <row r="46" spans="1:5" ht="12.75">
      <c r="A46" s="89" t="s">
        <v>99</v>
      </c>
      <c r="B46" s="94">
        <f>B22-D41</f>
        <v>509.5498820357262</v>
      </c>
      <c r="C46" s="185">
        <v>-46.98</v>
      </c>
      <c r="D46" s="185"/>
      <c r="E46" s="95">
        <f>B46*C46</f>
        <v>-23938.653458038418</v>
      </c>
    </row>
    <row r="47" spans="1:5" ht="12.75">
      <c r="A47" s="89" t="s">
        <v>100</v>
      </c>
      <c r="B47" s="94">
        <f>B23+D41</f>
        <v>1170.4501179642737</v>
      </c>
      <c r="C47" s="185">
        <v>12.36</v>
      </c>
      <c r="D47" s="185"/>
      <c r="E47" s="95">
        <f>B47*C47</f>
        <v>14466.763458038422</v>
      </c>
    </row>
    <row r="49" spans="1:5" ht="12.75">
      <c r="A49" s="97" t="s">
        <v>102</v>
      </c>
      <c r="B49" s="98">
        <f>SUM(B45:B47)</f>
        <v>15617</v>
      </c>
      <c r="C49" s="189">
        <f>E49/B49</f>
        <v>-4.18</v>
      </c>
      <c r="D49" s="189"/>
      <c r="E49" s="99">
        <f>SUM(E45:E47)</f>
        <v>-65279.06</v>
      </c>
    </row>
    <row r="50" spans="1:5" ht="12.75">
      <c r="A50" s="101" t="s">
        <v>104</v>
      </c>
      <c r="B50" s="98"/>
      <c r="C50" s="100"/>
      <c r="D50" s="100"/>
      <c r="E50" s="99"/>
    </row>
    <row r="51" spans="1:5" ht="12.75">
      <c r="A51" s="101" t="s">
        <v>90</v>
      </c>
      <c r="B51" s="103">
        <v>7.1</v>
      </c>
      <c r="C51" s="103"/>
      <c r="D51" s="103"/>
      <c r="E51" s="104"/>
    </row>
    <row r="52" spans="1:5" ht="12.75">
      <c r="A52" s="101" t="s">
        <v>89</v>
      </c>
      <c r="B52" s="102">
        <v>197.2</v>
      </c>
      <c r="C52" s="101"/>
      <c r="D52" s="101"/>
      <c r="E52" s="101"/>
    </row>
    <row r="53" spans="1:5" ht="12.75">
      <c r="A53" s="101" t="s">
        <v>92</v>
      </c>
      <c r="B53" s="103">
        <v>-4.18</v>
      </c>
      <c r="C53" s="101"/>
      <c r="D53" s="101"/>
      <c r="E53" s="101"/>
    </row>
    <row r="54" spans="1:5" ht="12.75">
      <c r="A54" s="101" t="s">
        <v>85</v>
      </c>
      <c r="B54" s="104">
        <f>C49-B53</f>
        <v>0</v>
      </c>
      <c r="C54" s="101"/>
      <c r="D54" s="101"/>
      <c r="E54" s="101"/>
    </row>
    <row r="55" spans="1:5" ht="12.75">
      <c r="A55" s="101"/>
      <c r="B55" s="102"/>
      <c r="C55" s="101"/>
      <c r="D55" s="101"/>
      <c r="E55" s="101"/>
    </row>
    <row r="56" spans="1:4" ht="12.75">
      <c r="A56" s="186" t="s">
        <v>81</v>
      </c>
      <c r="B56" s="91" t="s">
        <v>82</v>
      </c>
      <c r="C56" s="187" t="s">
        <v>88</v>
      </c>
      <c r="D56" s="185">
        <f>(B49*B54)/B52/100</f>
        <v>0</v>
      </c>
    </row>
    <row r="57" spans="1:4" ht="12.75">
      <c r="A57" s="186"/>
      <c r="B57" s="90" t="s">
        <v>83</v>
      </c>
      <c r="C57" s="187"/>
      <c r="D57" s="185"/>
    </row>
    <row r="59" spans="1:4" ht="12.75">
      <c r="A59" s="89" t="s">
        <v>52</v>
      </c>
      <c r="B59" s="93">
        <v>7.1</v>
      </c>
      <c r="C59" s="89" t="s">
        <v>53</v>
      </c>
      <c r="D59" s="93">
        <f>B51</f>
        <v>7.1</v>
      </c>
    </row>
    <row r="60" spans="1:4" ht="12.75">
      <c r="A60" s="89" t="s">
        <v>106</v>
      </c>
      <c r="B60" s="105">
        <f>D56/2</f>
        <v>0</v>
      </c>
      <c r="C60" s="89" t="s">
        <v>105</v>
      </c>
      <c r="D60" s="105">
        <f>D56/2</f>
        <v>0</v>
      </c>
    </row>
    <row r="61" spans="2:4" ht="12.75">
      <c r="B61" s="106">
        <f>B59+B60</f>
        <v>7.1</v>
      </c>
      <c r="D61" s="106">
        <f>D59-D60</f>
        <v>7.1</v>
      </c>
    </row>
  </sheetData>
  <mergeCells count="27">
    <mergeCell ref="A14:A15"/>
    <mergeCell ref="C14:C15"/>
    <mergeCell ref="D14:D15"/>
    <mergeCell ref="F14:F15"/>
    <mergeCell ref="C17:D17"/>
    <mergeCell ref="C20:D20"/>
    <mergeCell ref="C44:D44"/>
    <mergeCell ref="C21:D21"/>
    <mergeCell ref="C22:D22"/>
    <mergeCell ref="C23:D23"/>
    <mergeCell ref="C25:D25"/>
    <mergeCell ref="D32:D33"/>
    <mergeCell ref="C40:D40"/>
    <mergeCell ref="A56:A57"/>
    <mergeCell ref="C56:C57"/>
    <mergeCell ref="D56:D57"/>
    <mergeCell ref="C49:D49"/>
    <mergeCell ref="A1:H1"/>
    <mergeCell ref="C45:D45"/>
    <mergeCell ref="C46:D46"/>
    <mergeCell ref="C47:D47"/>
    <mergeCell ref="A32:A33"/>
    <mergeCell ref="C32:C33"/>
    <mergeCell ref="A41:A42"/>
    <mergeCell ref="C41:C42"/>
    <mergeCell ref="D41:D42"/>
    <mergeCell ref="G14:G15"/>
  </mergeCells>
  <printOptions horizontalCentered="1" verticalCentered="1"/>
  <pageMargins left="0.7480314960629921" right="0.7480314960629921" top="0.1968503937007874" bottom="0.1968503937007874" header="0.5118110236220472" footer="0.5118110236220472"/>
  <pageSetup horizontalDpi="360" verticalDpi="36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6"/>
  <sheetViews>
    <sheetView workbookViewId="0" topLeftCell="A1">
      <selection activeCell="D35" sqref="D35:D36"/>
    </sheetView>
  </sheetViews>
  <sheetFormatPr defaultColWidth="9.33203125" defaultRowHeight="12.75"/>
  <cols>
    <col min="1" max="1" width="13.33203125" style="89" customWidth="1"/>
    <col min="2" max="2" width="16.5" style="89" bestFit="1" customWidth="1"/>
    <col min="3" max="3" width="6.66015625" style="89" customWidth="1"/>
    <col min="4" max="4" width="13" style="89" customWidth="1"/>
    <col min="5" max="5" width="14.33203125" style="89" bestFit="1" customWidth="1"/>
    <col min="6" max="6" width="3.66015625" style="89" customWidth="1"/>
    <col min="7" max="7" width="11.33203125" style="89" bestFit="1" customWidth="1"/>
    <col min="8" max="16384" width="9.33203125" style="89" customWidth="1"/>
  </cols>
  <sheetData>
    <row r="1" spans="1:8" ht="12.75">
      <c r="A1" s="197" t="s">
        <v>139</v>
      </c>
      <c r="B1" s="197"/>
      <c r="C1" s="197"/>
      <c r="D1" s="197"/>
      <c r="E1" s="197"/>
      <c r="F1" s="197"/>
      <c r="G1" s="197"/>
      <c r="H1" s="197"/>
    </row>
    <row r="3" spans="1:4" ht="12.75">
      <c r="A3" s="89" t="s">
        <v>95</v>
      </c>
      <c r="B3" s="93">
        <v>7.7</v>
      </c>
      <c r="C3" s="89" t="s">
        <v>94</v>
      </c>
      <c r="D3" s="93">
        <v>8.1</v>
      </c>
    </row>
    <row r="4" ht="12.75">
      <c r="A4" s="89" t="s">
        <v>96</v>
      </c>
    </row>
    <row r="6" ht="12.75">
      <c r="A6" s="89" t="s">
        <v>112</v>
      </c>
    </row>
    <row r="7" spans="1:4" ht="12.75">
      <c r="A7" s="89" t="s">
        <v>80</v>
      </c>
      <c r="D7" s="93">
        <f>D3-B3</f>
        <v>0.39999999999999947</v>
      </c>
    </row>
    <row r="8" ht="12.75">
      <c r="D8" s="93"/>
    </row>
    <row r="9" spans="1:4" ht="12.75">
      <c r="A9" s="89" t="s">
        <v>90</v>
      </c>
      <c r="B9" s="93">
        <f>(B3+D3)/2</f>
        <v>7.9</v>
      </c>
      <c r="D9" s="93"/>
    </row>
    <row r="10" spans="1:4" ht="12.75">
      <c r="A10" s="89" t="s">
        <v>91</v>
      </c>
      <c r="B10" s="94">
        <v>17570</v>
      </c>
      <c r="D10" s="93"/>
    </row>
    <row r="11" spans="1:4" ht="12.75">
      <c r="A11" s="89" t="s">
        <v>89</v>
      </c>
      <c r="B11" s="94">
        <v>209.3</v>
      </c>
      <c r="D11" s="93"/>
    </row>
    <row r="12" spans="1:4" ht="12.75">
      <c r="A12" s="89" t="s">
        <v>92</v>
      </c>
      <c r="B12" s="93">
        <v>-3.86</v>
      </c>
      <c r="D12" s="93"/>
    </row>
    <row r="14" spans="1:7" ht="12.75">
      <c r="A14" s="187" t="s">
        <v>81</v>
      </c>
      <c r="B14" s="91" t="s">
        <v>82</v>
      </c>
      <c r="C14" s="247" t="s">
        <v>84</v>
      </c>
      <c r="D14" s="187" t="s">
        <v>85</v>
      </c>
      <c r="E14" s="91" t="s">
        <v>86</v>
      </c>
      <c r="F14" s="186" t="s">
        <v>88</v>
      </c>
      <c r="G14" s="185">
        <f>(D7*B11)/B10*100</f>
        <v>0.4764940239043819</v>
      </c>
    </row>
    <row r="15" spans="1:7" ht="12.75">
      <c r="A15" s="187"/>
      <c r="B15" s="90" t="s">
        <v>83</v>
      </c>
      <c r="C15" s="247"/>
      <c r="D15" s="187"/>
      <c r="E15" s="90" t="s">
        <v>87</v>
      </c>
      <c r="F15" s="186"/>
      <c r="G15" s="185"/>
    </row>
    <row r="17" spans="1:4" ht="12.75">
      <c r="A17" s="89" t="s">
        <v>93</v>
      </c>
      <c r="C17" s="185">
        <f>B12+G14</f>
        <v>-3.383505976095618</v>
      </c>
      <c r="D17" s="185"/>
    </row>
    <row r="18" spans="3:4" ht="12.75">
      <c r="C18" s="93"/>
      <c r="D18" s="93"/>
    </row>
    <row r="19" spans="1:5" ht="12.75">
      <c r="A19" s="97" t="s">
        <v>0</v>
      </c>
      <c r="B19" s="96" t="s">
        <v>2</v>
      </c>
      <c r="C19" s="190" t="s">
        <v>97</v>
      </c>
      <c r="D19" s="190"/>
      <c r="E19" s="96" t="s">
        <v>98</v>
      </c>
    </row>
    <row r="20" spans="1:7" ht="12.75">
      <c r="A20" s="89" t="s">
        <v>101</v>
      </c>
      <c r="B20" s="94">
        <v>17570</v>
      </c>
      <c r="C20" s="185">
        <f>C17</f>
        <v>-3.383505976095618</v>
      </c>
      <c r="D20" s="185"/>
      <c r="E20" s="95">
        <f>B20*C20</f>
        <v>-59448.20000000001</v>
      </c>
      <c r="G20" s="95"/>
    </row>
    <row r="21" spans="1:7" ht="12.75">
      <c r="A21" s="89" t="s">
        <v>113</v>
      </c>
      <c r="C21" s="185">
        <v>-66.38</v>
      </c>
      <c r="D21" s="185"/>
      <c r="E21" s="95"/>
      <c r="G21" s="95"/>
    </row>
    <row r="22" spans="1:7" ht="12.75">
      <c r="A22" s="89" t="s">
        <v>114</v>
      </c>
      <c r="C22" s="185">
        <v>64.71</v>
      </c>
      <c r="D22" s="185"/>
      <c r="E22" s="95"/>
      <c r="G22" s="95"/>
    </row>
    <row r="23" s="101" customFormat="1" ht="12.75">
      <c r="B23" s="102"/>
    </row>
    <row r="24" spans="1:4" ht="12.75">
      <c r="A24" s="187" t="s">
        <v>81</v>
      </c>
      <c r="B24" s="91" t="s">
        <v>82</v>
      </c>
      <c r="C24" s="187" t="s">
        <v>88</v>
      </c>
      <c r="D24" s="185">
        <f>(B20*G14)/B11/100</f>
        <v>0.3999999999999994</v>
      </c>
    </row>
    <row r="25" spans="1:4" ht="12.75">
      <c r="A25" s="187"/>
      <c r="B25" s="90" t="s">
        <v>83</v>
      </c>
      <c r="C25" s="187"/>
      <c r="D25" s="185"/>
    </row>
    <row r="27" spans="1:4" ht="12.75">
      <c r="A27" s="89" t="s">
        <v>52</v>
      </c>
      <c r="B27" s="93">
        <v>7.9</v>
      </c>
      <c r="C27" s="89" t="s">
        <v>53</v>
      </c>
      <c r="D27" s="93">
        <v>7.9</v>
      </c>
    </row>
    <row r="28" spans="1:4" ht="12.75">
      <c r="A28" s="89" t="s">
        <v>106</v>
      </c>
      <c r="B28" s="105">
        <f>D24/2</f>
        <v>0.1999999999999997</v>
      </c>
      <c r="C28" s="89" t="s">
        <v>105</v>
      </c>
      <c r="D28" s="105">
        <f>D24/2</f>
        <v>0.1999999999999997</v>
      </c>
    </row>
    <row r="29" spans="2:4" ht="12.75">
      <c r="B29" s="106">
        <f>B27-B28</f>
        <v>7.700000000000001</v>
      </c>
      <c r="D29" s="106">
        <f>D27+D28</f>
        <v>8.1</v>
      </c>
    </row>
    <row r="30" ht="12.75">
      <c r="A30" s="89" t="s">
        <v>111</v>
      </c>
    </row>
    <row r="32" spans="1:4" ht="12.75">
      <c r="A32" s="89" t="s">
        <v>107</v>
      </c>
      <c r="C32" s="191">
        <f>-(C21)+C22</f>
        <v>131.08999999999997</v>
      </c>
      <c r="D32" s="191"/>
    </row>
    <row r="33" spans="3:4" ht="12.75">
      <c r="C33" s="106"/>
      <c r="D33" s="106"/>
    </row>
    <row r="34" spans="3:4" ht="12.75">
      <c r="C34" s="106"/>
      <c r="D34" s="106"/>
    </row>
    <row r="35" spans="1:4" ht="12.75">
      <c r="A35" s="187" t="s">
        <v>108</v>
      </c>
      <c r="B35" s="91" t="s">
        <v>109</v>
      </c>
      <c r="C35" s="187" t="s">
        <v>88</v>
      </c>
      <c r="D35" s="188">
        <f>(D24*B11)/C32</f>
        <v>0.6386452055839492</v>
      </c>
    </row>
    <row r="36" spans="1:4" ht="12.75">
      <c r="A36" s="187"/>
      <c r="B36" s="90" t="s">
        <v>110</v>
      </c>
      <c r="C36" s="187"/>
      <c r="D36" s="188"/>
    </row>
  </sheetData>
  <mergeCells count="18">
    <mergeCell ref="A35:A36"/>
    <mergeCell ref="C35:C36"/>
    <mergeCell ref="D35:D36"/>
    <mergeCell ref="C20:D20"/>
    <mergeCell ref="C21:D21"/>
    <mergeCell ref="C22:D22"/>
    <mergeCell ref="A24:A25"/>
    <mergeCell ref="C24:C25"/>
    <mergeCell ref="D24:D25"/>
    <mergeCell ref="C32:D32"/>
    <mergeCell ref="G14:G15"/>
    <mergeCell ref="C17:D17"/>
    <mergeCell ref="C19:D19"/>
    <mergeCell ref="A1:H1"/>
    <mergeCell ref="A14:A15"/>
    <mergeCell ref="C14:C15"/>
    <mergeCell ref="D14:D15"/>
    <mergeCell ref="F14:F15"/>
  </mergeCells>
  <printOptions horizontalCentered="1"/>
  <pageMargins left="0.7480314960629921" right="0.7480314960629921" top="0.5905511811023623" bottom="0.5905511811023623" header="0.5118110236220472" footer="0.5118110236220472"/>
  <pageSetup horizontalDpi="360" verticalDpi="36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5"/>
  <sheetViews>
    <sheetView workbookViewId="0" topLeftCell="A1">
      <selection activeCell="L40" sqref="L40"/>
    </sheetView>
  </sheetViews>
  <sheetFormatPr defaultColWidth="9.33203125" defaultRowHeight="12.75"/>
  <cols>
    <col min="1" max="1" width="13.33203125" style="89" customWidth="1"/>
    <col min="2" max="2" width="16.5" style="89" bestFit="1" customWidth="1"/>
    <col min="3" max="3" width="8.83203125" style="89" customWidth="1"/>
    <col min="4" max="4" width="13" style="89" customWidth="1"/>
    <col min="5" max="5" width="14.33203125" style="89" bestFit="1" customWidth="1"/>
    <col min="6" max="6" width="3.66015625" style="89" customWidth="1"/>
    <col min="7" max="7" width="11.33203125" style="89" bestFit="1" customWidth="1"/>
    <col min="8" max="16384" width="9.33203125" style="89" customWidth="1"/>
  </cols>
  <sheetData>
    <row r="1" spans="1:8" ht="12.75">
      <c r="A1" s="197" t="s">
        <v>135</v>
      </c>
      <c r="B1" s="197"/>
      <c r="C1" s="197"/>
      <c r="D1" s="197"/>
      <c r="E1" s="197"/>
      <c r="F1" s="197"/>
      <c r="G1" s="197"/>
      <c r="H1" s="197"/>
    </row>
    <row r="3" spans="1:4" ht="12.75">
      <c r="A3" s="89" t="s">
        <v>95</v>
      </c>
      <c r="B3" s="93">
        <v>6.1</v>
      </c>
      <c r="C3" s="89" t="s">
        <v>94</v>
      </c>
      <c r="D3" s="93">
        <v>6.9</v>
      </c>
    </row>
    <row r="4" ht="12.75">
      <c r="A4" s="89" t="s">
        <v>115</v>
      </c>
    </row>
    <row r="5" ht="12.75">
      <c r="A5" s="89" t="s">
        <v>116</v>
      </c>
    </row>
    <row r="7" spans="1:8" ht="12.75">
      <c r="A7" s="190" t="s">
        <v>117</v>
      </c>
      <c r="B7" s="190"/>
      <c r="C7" s="190"/>
      <c r="D7" s="190"/>
      <c r="E7" s="190"/>
      <c r="F7" s="190"/>
      <c r="G7" s="190"/>
      <c r="H7" s="190"/>
    </row>
    <row r="8" spans="1:8" ht="12.75">
      <c r="A8" s="96"/>
      <c r="B8" s="96"/>
      <c r="C8" s="96"/>
      <c r="D8" s="96"/>
      <c r="E8" s="96"/>
      <c r="F8" s="96"/>
      <c r="G8" s="96"/>
      <c r="H8" s="96"/>
    </row>
    <row r="9" spans="1:8" ht="12.75">
      <c r="A9" s="186" t="s">
        <v>118</v>
      </c>
      <c r="B9" s="186"/>
      <c r="C9" s="186" t="s">
        <v>119</v>
      </c>
      <c r="D9" s="91" t="s">
        <v>120</v>
      </c>
      <c r="E9" s="96"/>
      <c r="F9" s="96"/>
      <c r="G9" s="96"/>
      <c r="H9" s="96"/>
    </row>
    <row r="10" spans="1:8" ht="12.75">
      <c r="A10" s="186"/>
      <c r="B10" s="186"/>
      <c r="C10" s="186"/>
      <c r="D10" s="90" t="s">
        <v>83</v>
      </c>
      <c r="E10" s="96"/>
      <c r="F10" s="96"/>
      <c r="G10" s="96"/>
      <c r="H10" s="96"/>
    </row>
    <row r="11" spans="1:8" ht="12.75">
      <c r="A11" s="96"/>
      <c r="B11" s="96"/>
      <c r="C11" s="96"/>
      <c r="D11" s="96"/>
      <c r="E11" s="96"/>
      <c r="F11" s="96"/>
      <c r="G11" s="96"/>
      <c r="H11" s="96"/>
    </row>
    <row r="12" spans="1:8" ht="12.75">
      <c r="A12" s="190" t="s">
        <v>121</v>
      </c>
      <c r="B12" s="190"/>
      <c r="C12" s="190"/>
      <c r="D12" s="190"/>
      <c r="E12" s="190"/>
      <c r="F12" s="190"/>
      <c r="G12" s="190"/>
      <c r="H12" s="190"/>
    </row>
    <row r="13" spans="1:2" ht="12.75">
      <c r="A13" s="89" t="s">
        <v>90</v>
      </c>
      <c r="B13" s="93">
        <f>(B3+D3)/2</f>
        <v>6.5</v>
      </c>
    </row>
    <row r="14" spans="1:2" ht="12.75">
      <c r="A14" s="89" t="s">
        <v>89</v>
      </c>
      <c r="B14" s="94">
        <v>189.6</v>
      </c>
    </row>
    <row r="15" spans="1:2" ht="12.75">
      <c r="A15" s="89" t="s">
        <v>122</v>
      </c>
      <c r="B15" s="93">
        <v>92.77</v>
      </c>
    </row>
    <row r="16" spans="1:2" ht="12.75">
      <c r="A16" s="89" t="s">
        <v>124</v>
      </c>
      <c r="B16" s="94">
        <v>200</v>
      </c>
    </row>
    <row r="17" ht="12.75">
      <c r="B17" s="94"/>
    </row>
    <row r="18" ht="12.75">
      <c r="A18" s="89" t="s">
        <v>123</v>
      </c>
    </row>
    <row r="19" spans="1:4" ht="12.75">
      <c r="A19" s="186" t="s">
        <v>119</v>
      </c>
      <c r="B19" s="91" t="s">
        <v>120</v>
      </c>
      <c r="C19" s="187" t="s">
        <v>88</v>
      </c>
      <c r="D19" s="191">
        <f>(B16*B15)/B14/100</f>
        <v>0.9785864978902954</v>
      </c>
    </row>
    <row r="20" spans="1:4" ht="12.75">
      <c r="A20" s="186"/>
      <c r="B20" s="90" t="s">
        <v>83</v>
      </c>
      <c r="C20" s="187"/>
      <c r="D20" s="191"/>
    </row>
    <row r="22" spans="1:5" ht="12.75">
      <c r="A22" s="186" t="s">
        <v>125</v>
      </c>
      <c r="B22" s="186"/>
      <c r="C22" s="186"/>
      <c r="D22" s="106">
        <f>D3-B3</f>
        <v>0.8000000000000007</v>
      </c>
      <c r="E22" s="89" t="s">
        <v>126</v>
      </c>
    </row>
    <row r="23" spans="1:5" ht="12.75">
      <c r="A23" s="186" t="s">
        <v>119</v>
      </c>
      <c r="B23" s="186"/>
      <c r="C23" s="186"/>
      <c r="D23" s="106">
        <f>D19</f>
        <v>0.9785864978902954</v>
      </c>
      <c r="E23" s="89" t="s">
        <v>127</v>
      </c>
    </row>
    <row r="24" spans="1:5" ht="12.75">
      <c r="A24" s="186" t="s">
        <v>128</v>
      </c>
      <c r="B24" s="186"/>
      <c r="C24" s="186"/>
      <c r="D24" s="106">
        <f>D23-D22</f>
        <v>0.17858649789029468</v>
      </c>
      <c r="E24" s="89" t="s">
        <v>127</v>
      </c>
    </row>
    <row r="26" ht="12.75">
      <c r="A26" s="89" t="s">
        <v>129</v>
      </c>
    </row>
    <row r="27" ht="12.75">
      <c r="A27" s="97" t="s">
        <v>130</v>
      </c>
    </row>
    <row r="28" spans="1:4" ht="12.75">
      <c r="A28" s="89" t="s">
        <v>52</v>
      </c>
      <c r="B28" s="106">
        <f>B13</f>
        <v>6.5</v>
      </c>
      <c r="C28" s="89" t="s">
        <v>53</v>
      </c>
      <c r="D28" s="106">
        <f>B13</f>
        <v>6.5</v>
      </c>
    </row>
    <row r="29" spans="1:4" ht="12.75">
      <c r="A29" s="89" t="s">
        <v>106</v>
      </c>
      <c r="B29" s="107">
        <f>D24/2</f>
        <v>0.08929324894514734</v>
      </c>
      <c r="C29" s="89" t="s">
        <v>105</v>
      </c>
      <c r="D29" s="107">
        <f>D24/2</f>
        <v>0.08929324894514734</v>
      </c>
    </row>
    <row r="30" spans="2:4" ht="12.75">
      <c r="B30" s="106">
        <f>B28+B29</f>
        <v>6.589293248945148</v>
      </c>
      <c r="D30" s="106">
        <f>D28-D29</f>
        <v>6.410706751054852</v>
      </c>
    </row>
    <row r="32" ht="12.75">
      <c r="A32" s="97" t="s">
        <v>131</v>
      </c>
    </row>
    <row r="33" spans="1:4" ht="12.75">
      <c r="A33" s="89" t="s">
        <v>52</v>
      </c>
      <c r="B33" s="106">
        <f>B3</f>
        <v>6.1</v>
      </c>
      <c r="C33" s="89" t="s">
        <v>52</v>
      </c>
      <c r="D33" s="106">
        <f>D3</f>
        <v>6.9</v>
      </c>
    </row>
    <row r="34" spans="1:4" ht="12.75">
      <c r="A34" s="89" t="s">
        <v>132</v>
      </c>
      <c r="B34" s="106">
        <f>D19/2</f>
        <v>0.4892932489451477</v>
      </c>
      <c r="C34" s="89" t="s">
        <v>132</v>
      </c>
      <c r="D34" s="106">
        <f>D19/2</f>
        <v>0.4892932489451477</v>
      </c>
    </row>
    <row r="35" spans="2:4" ht="12.75">
      <c r="B35" s="106">
        <f>SUM(B33:B34)</f>
        <v>6.589293248945148</v>
      </c>
      <c r="D35" s="106">
        <f>D33-D34</f>
        <v>6.410706751054852</v>
      </c>
    </row>
  </sheetData>
  <mergeCells count="11">
    <mergeCell ref="A12:H12"/>
    <mergeCell ref="A19:A20"/>
    <mergeCell ref="A24:C24"/>
    <mergeCell ref="A23:C23"/>
    <mergeCell ref="A1:H1"/>
    <mergeCell ref="C19:C20"/>
    <mergeCell ref="D19:D20"/>
    <mergeCell ref="A22:C22"/>
    <mergeCell ref="A7:H7"/>
    <mergeCell ref="A9:B10"/>
    <mergeCell ref="C9:C10"/>
  </mergeCells>
  <printOptions horizontalCentered="1"/>
  <pageMargins left="0.7480314960629921" right="0.7480314960629921" top="0.5905511811023623" bottom="0.5905511811023623" header="0.5118110236220472" footer="0.5118110236220472"/>
  <pageSetup horizontalDpi="360" verticalDpi="36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5"/>
  <sheetViews>
    <sheetView workbookViewId="0" topLeftCell="A1">
      <selection activeCell="G25" sqref="G25"/>
    </sheetView>
  </sheetViews>
  <sheetFormatPr defaultColWidth="9.33203125" defaultRowHeight="12.75"/>
  <cols>
    <col min="1" max="1" width="13.33203125" style="89" customWidth="1"/>
    <col min="2" max="2" width="16.5" style="89" bestFit="1" customWidth="1"/>
    <col min="3" max="3" width="8.83203125" style="89" customWidth="1"/>
    <col min="4" max="4" width="13" style="89" customWidth="1"/>
    <col min="5" max="5" width="14.33203125" style="89" bestFit="1" customWidth="1"/>
    <col min="6" max="6" width="3.66015625" style="89" customWidth="1"/>
    <col min="7" max="7" width="11.33203125" style="89" bestFit="1" customWidth="1"/>
    <col min="8" max="16384" width="9.33203125" style="89" customWidth="1"/>
  </cols>
  <sheetData>
    <row r="1" spans="1:9" ht="12.75">
      <c r="A1" s="197" t="s">
        <v>134</v>
      </c>
      <c r="B1" s="197"/>
      <c r="C1" s="197"/>
      <c r="D1" s="197"/>
      <c r="E1" s="197"/>
      <c r="F1" s="197"/>
      <c r="G1" s="197"/>
      <c r="H1" s="197"/>
      <c r="I1" s="197"/>
    </row>
    <row r="3" spans="1:4" ht="12.75">
      <c r="A3" s="89" t="s">
        <v>95</v>
      </c>
      <c r="B3" s="93">
        <v>7.15</v>
      </c>
      <c r="C3" s="89" t="s">
        <v>94</v>
      </c>
      <c r="D3" s="93">
        <v>8.25</v>
      </c>
    </row>
    <row r="4" ht="12.75">
      <c r="A4" s="89" t="s">
        <v>133</v>
      </c>
    </row>
    <row r="5" ht="12.75">
      <c r="A5" s="89" t="s">
        <v>116</v>
      </c>
    </row>
    <row r="7" spans="1:8" ht="12.75">
      <c r="A7" s="190" t="s">
        <v>117</v>
      </c>
      <c r="B7" s="190"/>
      <c r="C7" s="190"/>
      <c r="D7" s="190"/>
      <c r="E7" s="190"/>
      <c r="F7" s="190"/>
      <c r="G7" s="190"/>
      <c r="H7" s="190"/>
    </row>
    <row r="8" spans="1:8" ht="12.75">
      <c r="A8" s="96"/>
      <c r="B8" s="96"/>
      <c r="C8" s="96"/>
      <c r="D8" s="96"/>
      <c r="E8" s="96"/>
      <c r="F8" s="96"/>
      <c r="G8" s="96"/>
      <c r="H8" s="96"/>
    </row>
    <row r="9" spans="1:8" ht="12.75">
      <c r="A9" s="186" t="s">
        <v>118</v>
      </c>
      <c r="B9" s="186"/>
      <c r="C9" s="186" t="s">
        <v>119</v>
      </c>
      <c r="D9" s="91" t="s">
        <v>120</v>
      </c>
      <c r="E9" s="96"/>
      <c r="F9" s="96"/>
      <c r="G9" s="96"/>
      <c r="H9" s="96"/>
    </row>
    <row r="10" spans="1:8" ht="12.75">
      <c r="A10" s="186"/>
      <c r="B10" s="186"/>
      <c r="C10" s="186"/>
      <c r="D10" s="90" t="s">
        <v>83</v>
      </c>
      <c r="E10" s="96"/>
      <c r="F10" s="96"/>
      <c r="G10" s="96"/>
      <c r="H10" s="96"/>
    </row>
    <row r="11" spans="1:8" ht="12.75">
      <c r="A11" s="96"/>
      <c r="B11" s="96"/>
      <c r="C11" s="96"/>
      <c r="D11" s="96"/>
      <c r="E11" s="96"/>
      <c r="F11" s="96"/>
      <c r="G11" s="96"/>
      <c r="H11" s="96"/>
    </row>
    <row r="12" spans="1:8" ht="12.75">
      <c r="A12" s="190" t="s">
        <v>121</v>
      </c>
      <c r="B12" s="190"/>
      <c r="C12" s="190"/>
      <c r="D12" s="190"/>
      <c r="E12" s="190"/>
      <c r="F12" s="190"/>
      <c r="G12" s="190"/>
      <c r="H12" s="190"/>
    </row>
    <row r="13" spans="1:2" ht="12.75">
      <c r="A13" s="89" t="s">
        <v>90</v>
      </c>
      <c r="B13" s="93">
        <f>(B3+D3)/2</f>
        <v>7.7</v>
      </c>
    </row>
    <row r="14" spans="1:2" ht="12.75">
      <c r="A14" s="89" t="s">
        <v>89</v>
      </c>
      <c r="B14" s="94">
        <v>206.1</v>
      </c>
    </row>
    <row r="15" spans="1:2" ht="12.75">
      <c r="A15" s="89" t="s">
        <v>122</v>
      </c>
      <c r="B15" s="93">
        <v>92.77</v>
      </c>
    </row>
    <row r="16" spans="1:2" ht="12.75">
      <c r="A16" s="89" t="s">
        <v>124</v>
      </c>
      <c r="B16" s="94">
        <v>150</v>
      </c>
    </row>
    <row r="17" ht="12.75">
      <c r="B17" s="94"/>
    </row>
    <row r="18" ht="12.75">
      <c r="A18" s="89" t="s">
        <v>123</v>
      </c>
    </row>
    <row r="19" spans="1:4" ht="12.75">
      <c r="A19" s="186" t="s">
        <v>119</v>
      </c>
      <c r="B19" s="91" t="s">
        <v>120</v>
      </c>
      <c r="C19" s="187" t="s">
        <v>88</v>
      </c>
      <c r="D19" s="191">
        <f>(B16*B15)/B14/100</f>
        <v>0.6751819505094615</v>
      </c>
    </row>
    <row r="20" spans="1:4" ht="12.75">
      <c r="A20" s="186"/>
      <c r="B20" s="90" t="s">
        <v>83</v>
      </c>
      <c r="C20" s="187"/>
      <c r="D20" s="191"/>
    </row>
    <row r="22" spans="1:5" ht="12.75">
      <c r="A22" s="186" t="s">
        <v>125</v>
      </c>
      <c r="B22" s="186"/>
      <c r="C22" s="186"/>
      <c r="D22" s="106">
        <f>D3-B3</f>
        <v>1.0999999999999996</v>
      </c>
      <c r="E22" s="89" t="s">
        <v>126</v>
      </c>
    </row>
    <row r="23" spans="1:5" ht="12.75">
      <c r="A23" s="186" t="s">
        <v>119</v>
      </c>
      <c r="B23" s="186"/>
      <c r="C23" s="186"/>
      <c r="D23" s="106">
        <f>D19</f>
        <v>0.6751819505094615</v>
      </c>
      <c r="E23" s="89" t="s">
        <v>127</v>
      </c>
    </row>
    <row r="24" spans="1:5" ht="12.75">
      <c r="A24" s="186" t="s">
        <v>128</v>
      </c>
      <c r="B24" s="186"/>
      <c r="C24" s="186"/>
      <c r="D24" s="106">
        <f>D23-D22</f>
        <v>-0.42481804949053814</v>
      </c>
      <c r="E24" s="89" t="s">
        <v>127</v>
      </c>
    </row>
    <row r="26" ht="12.75">
      <c r="A26" s="89" t="s">
        <v>129</v>
      </c>
    </row>
    <row r="27" ht="12.75">
      <c r="A27" s="97" t="s">
        <v>130</v>
      </c>
    </row>
    <row r="28" spans="1:4" ht="12.75">
      <c r="A28" s="89" t="s">
        <v>52</v>
      </c>
      <c r="B28" s="106">
        <f>B13</f>
        <v>7.7</v>
      </c>
      <c r="C28" s="89" t="s">
        <v>53</v>
      </c>
      <c r="D28" s="106">
        <f>B13</f>
        <v>7.7</v>
      </c>
    </row>
    <row r="29" spans="1:4" ht="12.75">
      <c r="A29" s="89" t="s">
        <v>106</v>
      </c>
      <c r="B29" s="107">
        <f>D24/2</f>
        <v>-0.21240902474526907</v>
      </c>
      <c r="C29" s="89" t="s">
        <v>105</v>
      </c>
      <c r="D29" s="107">
        <f>D24/2</f>
        <v>-0.21240902474526907</v>
      </c>
    </row>
    <row r="30" spans="2:4" ht="12.75">
      <c r="B30" s="106">
        <f>B28+B29</f>
        <v>7.487590975254731</v>
      </c>
      <c r="D30" s="106">
        <f>D28-D29</f>
        <v>7.912409024745269</v>
      </c>
    </row>
    <row r="32" ht="12.75">
      <c r="A32" s="97" t="s">
        <v>131</v>
      </c>
    </row>
    <row r="33" spans="1:4" ht="12.75">
      <c r="A33" s="89" t="s">
        <v>52</v>
      </c>
      <c r="B33" s="106">
        <f>B3</f>
        <v>7.15</v>
      </c>
      <c r="C33" s="89" t="s">
        <v>79</v>
      </c>
      <c r="D33" s="106">
        <f>D3</f>
        <v>8.25</v>
      </c>
    </row>
    <row r="34" spans="1:4" ht="12.75">
      <c r="A34" s="89" t="s">
        <v>132</v>
      </c>
      <c r="B34" s="106">
        <f>D19/2</f>
        <v>0.33759097525473075</v>
      </c>
      <c r="C34" s="89" t="s">
        <v>132</v>
      </c>
      <c r="D34" s="106">
        <f>D19/2</f>
        <v>0.33759097525473075</v>
      </c>
    </row>
    <row r="35" spans="2:4" ht="12.75">
      <c r="B35" s="106">
        <f>SUM(B33:B34)</f>
        <v>7.487590975254731</v>
      </c>
      <c r="D35" s="106">
        <f>D33-D34</f>
        <v>7.912409024745269</v>
      </c>
    </row>
  </sheetData>
  <mergeCells count="11">
    <mergeCell ref="A12:H12"/>
    <mergeCell ref="A24:C24"/>
    <mergeCell ref="C19:C20"/>
    <mergeCell ref="D19:D20"/>
    <mergeCell ref="A22:C22"/>
    <mergeCell ref="A23:C23"/>
    <mergeCell ref="A19:A20"/>
    <mergeCell ref="A1:I1"/>
    <mergeCell ref="A7:H7"/>
    <mergeCell ref="A9:B10"/>
    <mergeCell ref="C9:C10"/>
  </mergeCells>
  <printOptions horizontalCentered="1"/>
  <pageMargins left="0.7480314960629921" right="0.7480314960629921" top="0.5905511811023623" bottom="0.5905511811023623" header="0.5118110236220472" footer="0.5118110236220472"/>
  <pageSetup horizontalDpi="180" verticalDpi="18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49"/>
  <sheetViews>
    <sheetView workbookViewId="0" topLeftCell="A1">
      <selection activeCell="A1" sqref="A1:K1"/>
    </sheetView>
  </sheetViews>
  <sheetFormatPr defaultColWidth="9.33203125" defaultRowHeight="12.75"/>
  <cols>
    <col min="1" max="1" width="7.66015625" style="89" customWidth="1"/>
    <col min="2" max="2" width="12.5" style="89" customWidth="1"/>
    <col min="3" max="3" width="11" style="89" customWidth="1"/>
    <col min="4" max="4" width="12.33203125" style="89" customWidth="1"/>
    <col min="5" max="5" width="3.5" style="89" customWidth="1"/>
    <col min="6" max="6" width="6.66015625" style="89" customWidth="1"/>
    <col min="7" max="7" width="3.16015625" style="89" customWidth="1"/>
    <col min="8" max="8" width="11" style="89" customWidth="1"/>
    <col min="9" max="9" width="7.66015625" style="89" customWidth="1"/>
    <col min="10" max="10" width="15.16015625" style="89" bestFit="1" customWidth="1"/>
    <col min="11" max="16384" width="9.33203125" style="89" customWidth="1"/>
  </cols>
  <sheetData>
    <row r="1" spans="1:11" ht="12.75">
      <c r="A1" s="249" t="s">
        <v>140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</row>
    <row r="3" spans="1:4" ht="12.75">
      <c r="A3" s="89" t="s">
        <v>95</v>
      </c>
      <c r="B3" s="93">
        <v>7.5</v>
      </c>
      <c r="C3" s="89" t="s">
        <v>94</v>
      </c>
      <c r="D3" s="93">
        <v>8.5</v>
      </c>
    </row>
    <row r="4" ht="12.75">
      <c r="A4" s="89" t="s">
        <v>141</v>
      </c>
    </row>
    <row r="5" ht="12.75">
      <c r="A5" s="89" t="s">
        <v>116</v>
      </c>
    </row>
    <row r="7" spans="1:8" ht="12.75">
      <c r="A7" s="190" t="s">
        <v>117</v>
      </c>
      <c r="B7" s="190"/>
      <c r="C7" s="190"/>
      <c r="D7" s="190"/>
      <c r="E7" s="190"/>
      <c r="F7" s="190"/>
      <c r="G7" s="190"/>
      <c r="H7" s="190"/>
    </row>
    <row r="8" spans="1:8" ht="12.75">
      <c r="A8" s="108" t="s">
        <v>142</v>
      </c>
      <c r="B8" s="248" t="s">
        <v>143</v>
      </c>
      <c r="C8" s="248"/>
      <c r="D8" s="248"/>
      <c r="E8" s="248"/>
      <c r="F8" s="96"/>
      <c r="G8" s="96"/>
      <c r="H8" s="96"/>
    </row>
    <row r="9" spans="1:8" ht="12.75">
      <c r="A9" s="108"/>
      <c r="B9" s="108"/>
      <c r="C9" s="108"/>
      <c r="D9" s="108"/>
      <c r="E9" s="108"/>
      <c r="F9" s="96"/>
      <c r="G9" s="96"/>
      <c r="H9" s="96"/>
    </row>
    <row r="10" spans="1:10" ht="12.75">
      <c r="A10" s="246" t="s">
        <v>144</v>
      </c>
      <c r="B10" s="91" t="s">
        <v>145</v>
      </c>
      <c r="C10" s="187" t="s">
        <v>88</v>
      </c>
      <c r="D10" s="91" t="s">
        <v>146</v>
      </c>
      <c r="E10" s="190" t="s">
        <v>88</v>
      </c>
      <c r="F10" s="109">
        <v>16</v>
      </c>
      <c r="G10" s="190" t="s">
        <v>88</v>
      </c>
      <c r="H10" s="250">
        <f>(B3+D3)/2</f>
        <v>8</v>
      </c>
      <c r="I10" s="245" t="s">
        <v>147</v>
      </c>
      <c r="J10" s="188">
        <v>17817</v>
      </c>
    </row>
    <row r="11" spans="1:10" ht="12.75">
      <c r="A11" s="246"/>
      <c r="B11" s="90">
        <v>2</v>
      </c>
      <c r="C11" s="187"/>
      <c r="D11" s="90">
        <v>2</v>
      </c>
      <c r="E11" s="190"/>
      <c r="F11" s="110">
        <v>2</v>
      </c>
      <c r="G11" s="190"/>
      <c r="H11" s="250"/>
      <c r="I11" s="245"/>
      <c r="J11" s="188"/>
    </row>
    <row r="12" spans="1:10" ht="12.75">
      <c r="A12" s="96"/>
      <c r="B12" s="96"/>
      <c r="C12" s="96"/>
      <c r="D12" s="96"/>
      <c r="E12" s="96"/>
      <c r="F12" s="96"/>
      <c r="G12" s="96"/>
      <c r="H12" s="96"/>
      <c r="I12" s="90" t="s">
        <v>148</v>
      </c>
      <c r="J12" s="111">
        <v>500</v>
      </c>
    </row>
    <row r="13" ht="12.75">
      <c r="J13" s="94">
        <f>SUM(J10:J12)</f>
        <v>18317</v>
      </c>
    </row>
    <row r="14" spans="1:10" ht="12.75">
      <c r="A14" s="89" t="s">
        <v>149</v>
      </c>
      <c r="B14" s="112">
        <v>8.2</v>
      </c>
      <c r="C14" s="186" t="s">
        <v>150</v>
      </c>
      <c r="D14" s="186"/>
      <c r="E14" s="186"/>
      <c r="F14" s="186"/>
      <c r="G14" s="186"/>
      <c r="H14" s="186"/>
      <c r="I14" s="186"/>
      <c r="J14" s="186"/>
    </row>
    <row r="16" spans="1:10" ht="12.75">
      <c r="A16" s="186" t="s">
        <v>151</v>
      </c>
      <c r="B16" s="186"/>
      <c r="C16" s="186"/>
      <c r="D16" s="186"/>
      <c r="E16" s="191">
        <f>B14</f>
        <v>8.2</v>
      </c>
      <c r="F16" s="186"/>
      <c r="G16" s="90" t="s">
        <v>152</v>
      </c>
      <c r="H16" s="106">
        <f>H10</f>
        <v>8</v>
      </c>
      <c r="I16" s="90" t="s">
        <v>88</v>
      </c>
      <c r="J16" s="106">
        <f>E16-H16</f>
        <v>0.1999999999999993</v>
      </c>
    </row>
    <row r="17" spans="1:10" ht="12.75">
      <c r="A17" s="186" t="s">
        <v>153</v>
      </c>
      <c r="B17" s="186"/>
      <c r="C17" s="186"/>
      <c r="D17" s="186"/>
      <c r="E17" s="253">
        <v>500</v>
      </c>
      <c r="F17" s="253"/>
      <c r="G17" s="90" t="s">
        <v>154</v>
      </c>
      <c r="H17" s="114">
        <v>25</v>
      </c>
      <c r="I17" s="90" t="s">
        <v>88</v>
      </c>
      <c r="J17" s="106">
        <f>E17/H17/100</f>
        <v>0.2</v>
      </c>
    </row>
    <row r="18" spans="5:10" ht="12.75">
      <c r="E18" s="113"/>
      <c r="F18" s="113"/>
      <c r="G18" s="90"/>
      <c r="H18" s="114"/>
      <c r="I18" s="90"/>
      <c r="J18" s="106"/>
    </row>
    <row r="19" spans="1:10" ht="12.75">
      <c r="A19" s="97" t="s">
        <v>155</v>
      </c>
      <c r="B19" s="254" t="s">
        <v>156</v>
      </c>
      <c r="C19" s="254"/>
      <c r="D19" s="254"/>
      <c r="E19" s="113"/>
      <c r="F19" s="113"/>
      <c r="G19" s="90"/>
      <c r="H19" s="114"/>
      <c r="I19" s="90"/>
      <c r="J19" s="106"/>
    </row>
    <row r="20" spans="1:10" ht="12.75">
      <c r="A20" s="89" t="s">
        <v>157</v>
      </c>
      <c r="E20" s="113"/>
      <c r="F20" s="113"/>
      <c r="G20" s="90"/>
      <c r="H20" s="114"/>
      <c r="I20" s="90"/>
      <c r="J20" s="106"/>
    </row>
    <row r="21" spans="1:10" ht="12.75">
      <c r="A21" s="186" t="s">
        <v>158</v>
      </c>
      <c r="B21" s="186"/>
      <c r="C21" s="186"/>
      <c r="D21" s="106">
        <v>-46.84</v>
      </c>
      <c r="E21" s="113"/>
      <c r="F21" s="113"/>
      <c r="G21" s="90"/>
      <c r="H21" s="114"/>
      <c r="I21" s="90"/>
      <c r="J21" s="106"/>
    </row>
    <row r="22" spans="1:10" ht="12.75">
      <c r="A22" s="186" t="s">
        <v>159</v>
      </c>
      <c r="B22" s="186"/>
      <c r="C22" s="186"/>
      <c r="D22" s="106">
        <v>-0.4</v>
      </c>
      <c r="E22" s="113"/>
      <c r="F22" s="113"/>
      <c r="G22" s="90"/>
      <c r="H22" s="114"/>
      <c r="I22" s="90"/>
      <c r="J22" s="106"/>
    </row>
    <row r="23" spans="5:10" ht="12.75">
      <c r="E23" s="113"/>
      <c r="F23" s="113"/>
      <c r="G23" s="90"/>
      <c r="H23" s="114"/>
      <c r="I23" s="90"/>
      <c r="J23" s="106"/>
    </row>
    <row r="24" spans="5:10" ht="12.75">
      <c r="E24" s="113"/>
      <c r="F24" s="113"/>
      <c r="G24" s="90"/>
      <c r="H24" s="114"/>
      <c r="I24" s="90"/>
      <c r="J24" s="106"/>
    </row>
    <row r="25" spans="1:10" ht="12.75">
      <c r="A25" s="186" t="s">
        <v>119</v>
      </c>
      <c r="B25" s="91" t="s">
        <v>160</v>
      </c>
      <c r="C25" s="187" t="s">
        <v>88</v>
      </c>
      <c r="D25" s="251" t="s">
        <v>161</v>
      </c>
      <c r="E25" s="251"/>
      <c r="F25" s="251"/>
      <c r="G25" s="187" t="s">
        <v>88</v>
      </c>
      <c r="H25" s="252" t="s">
        <v>162</v>
      </c>
      <c r="I25" s="252"/>
      <c r="J25" s="191" t="s">
        <v>88</v>
      </c>
    </row>
    <row r="26" spans="1:10" ht="12.75">
      <c r="A26" s="186"/>
      <c r="B26" s="90" t="s">
        <v>83</v>
      </c>
      <c r="C26" s="187"/>
      <c r="D26" s="187" t="s">
        <v>83</v>
      </c>
      <c r="E26" s="187"/>
      <c r="F26" s="187"/>
      <c r="G26" s="187"/>
      <c r="H26" s="187">
        <v>214.4</v>
      </c>
      <c r="I26" s="187"/>
      <c r="J26" s="191"/>
    </row>
    <row r="27" spans="5:10" ht="12.75">
      <c r="E27" s="113"/>
      <c r="F27" s="113"/>
      <c r="H27" s="114"/>
      <c r="I27" s="90"/>
      <c r="J27" s="106"/>
    </row>
    <row r="28" spans="1:10" ht="12.75">
      <c r="A28" s="246" t="s">
        <v>88</v>
      </c>
      <c r="B28" s="115">
        <f>E17*(-D21--D22)</f>
        <v>23220.000000000004</v>
      </c>
      <c r="C28" s="255" t="s">
        <v>88</v>
      </c>
      <c r="D28" s="191">
        <f>B28/B29/100</f>
        <v>1.0830223880597016</v>
      </c>
      <c r="E28" s="113"/>
      <c r="F28" s="113"/>
      <c r="G28" s="90"/>
      <c r="H28" s="114"/>
      <c r="I28" s="90"/>
      <c r="J28" s="106"/>
    </row>
    <row r="29" spans="1:10" ht="12.75">
      <c r="A29" s="246"/>
      <c r="B29" s="116">
        <v>214.4</v>
      </c>
      <c r="C29" s="255"/>
      <c r="D29" s="191"/>
      <c r="E29" s="113"/>
      <c r="F29" s="113"/>
      <c r="G29" s="90"/>
      <c r="H29" s="114"/>
      <c r="I29" s="90"/>
      <c r="J29" s="106"/>
    </row>
    <row r="30" spans="5:10" ht="12.75">
      <c r="E30" s="113"/>
      <c r="F30" s="113"/>
      <c r="G30" s="90"/>
      <c r="H30" s="114"/>
      <c r="I30" s="90"/>
      <c r="J30" s="106"/>
    </row>
    <row r="31" spans="5:10" ht="12.75">
      <c r="E31" s="113"/>
      <c r="F31" s="113"/>
      <c r="G31" s="90"/>
      <c r="H31" s="114"/>
      <c r="I31" s="90"/>
      <c r="J31" s="106"/>
    </row>
    <row r="32" spans="1:10" ht="12.75">
      <c r="A32" s="89" t="s">
        <v>163</v>
      </c>
      <c r="D32" s="106">
        <f>D3-B3</f>
        <v>1</v>
      </c>
      <c r="E32" s="89" t="s">
        <v>126</v>
      </c>
      <c r="I32" s="90"/>
      <c r="J32" s="106"/>
    </row>
    <row r="33" spans="1:10" ht="12.75">
      <c r="A33" s="89" t="s">
        <v>119</v>
      </c>
      <c r="D33" s="106">
        <f>D28</f>
        <v>1.0830223880597016</v>
      </c>
      <c r="E33" s="89" t="s">
        <v>127</v>
      </c>
      <c r="I33" s="90"/>
      <c r="J33" s="106"/>
    </row>
    <row r="34" spans="1:10" ht="12.75">
      <c r="A34" s="89" t="s">
        <v>128</v>
      </c>
      <c r="D34" s="106">
        <f>D33-D32</f>
        <v>0.08302238805970164</v>
      </c>
      <c r="E34" s="89" t="s">
        <v>127</v>
      </c>
      <c r="I34" s="90"/>
      <c r="J34" s="106"/>
    </row>
    <row r="35" spans="9:10" ht="12.75">
      <c r="I35" s="90"/>
      <c r="J35" s="106"/>
    </row>
    <row r="36" spans="1:10" ht="12.75">
      <c r="A36" s="89" t="s">
        <v>129</v>
      </c>
      <c r="I36" s="90"/>
      <c r="J36" s="106"/>
    </row>
    <row r="37" spans="1:10" ht="12.75">
      <c r="A37" s="97" t="s">
        <v>130</v>
      </c>
      <c r="I37" s="90"/>
      <c r="J37" s="106"/>
    </row>
    <row r="38" spans="1:7" ht="12.75">
      <c r="A38" s="246" t="s">
        <v>52</v>
      </c>
      <c r="B38" s="246"/>
      <c r="C38" s="106">
        <f>B14</f>
        <v>8.2</v>
      </c>
      <c r="D38" s="92" t="s">
        <v>53</v>
      </c>
      <c r="E38" s="191">
        <f>B14</f>
        <v>8.2</v>
      </c>
      <c r="F38" s="191"/>
      <c r="G38" s="191"/>
    </row>
    <row r="39" spans="1:7" ht="12.75">
      <c r="A39" s="246" t="s">
        <v>106</v>
      </c>
      <c r="B39" s="246"/>
      <c r="C39" s="107">
        <f>D34/2</f>
        <v>0.04151119402985082</v>
      </c>
      <c r="D39" s="92" t="s">
        <v>105</v>
      </c>
      <c r="E39" s="257">
        <f>D34/2</f>
        <v>0.04151119402985082</v>
      </c>
      <c r="F39" s="257"/>
      <c r="G39" s="257"/>
    </row>
    <row r="40" spans="3:7" ht="12.75">
      <c r="C40" s="106">
        <f>C38+C39</f>
        <v>8.24151119402985</v>
      </c>
      <c r="E40" s="191">
        <f>E38-E39</f>
        <v>8.158488805970148</v>
      </c>
      <c r="F40" s="191"/>
      <c r="G40" s="191"/>
    </row>
    <row r="42" ht="12.75">
      <c r="A42" s="97" t="s">
        <v>131</v>
      </c>
    </row>
    <row r="43" spans="1:8" ht="12.75">
      <c r="A43" s="246" t="s">
        <v>52</v>
      </c>
      <c r="B43" s="246"/>
      <c r="C43" s="106">
        <f>B3</f>
        <v>7.5</v>
      </c>
      <c r="D43" s="92" t="s">
        <v>53</v>
      </c>
      <c r="E43" s="191">
        <f>D3</f>
        <v>8.5</v>
      </c>
      <c r="F43" s="191"/>
      <c r="G43" s="191"/>
      <c r="H43" s="106"/>
    </row>
    <row r="44" spans="1:8" ht="12.75">
      <c r="A44" s="246" t="s">
        <v>164</v>
      </c>
      <c r="B44" s="246"/>
      <c r="C44" s="107">
        <f>J16</f>
        <v>0.1999999999999993</v>
      </c>
      <c r="E44" s="256">
        <f>J17</f>
        <v>0.2</v>
      </c>
      <c r="F44" s="256"/>
      <c r="G44" s="256"/>
      <c r="H44" s="106"/>
    </row>
    <row r="45" spans="3:8" ht="12.75">
      <c r="C45" s="106">
        <f>SUM(C43:C44)</f>
        <v>7.699999999999999</v>
      </c>
      <c r="E45" s="191">
        <f>SUM(E43:H44)</f>
        <v>8.7</v>
      </c>
      <c r="F45" s="191"/>
      <c r="G45" s="191"/>
      <c r="H45" s="106"/>
    </row>
    <row r="46" spans="1:8" ht="12.75">
      <c r="A46" s="246" t="s">
        <v>132</v>
      </c>
      <c r="B46" s="246"/>
      <c r="C46" s="107">
        <f>D28/2</f>
        <v>0.5415111940298508</v>
      </c>
      <c r="D46" s="89" t="s">
        <v>132</v>
      </c>
      <c r="E46" s="256">
        <f>D28/2</f>
        <v>0.5415111940298508</v>
      </c>
      <c r="F46" s="256"/>
      <c r="G46" s="256"/>
      <c r="H46" s="106"/>
    </row>
    <row r="47" spans="3:8" ht="12.75">
      <c r="C47" s="106">
        <f>SUM(C45:C46)</f>
        <v>8.24151119402985</v>
      </c>
      <c r="E47" s="191">
        <f>E45-E46</f>
        <v>8.158488805970148</v>
      </c>
      <c r="F47" s="191"/>
      <c r="G47" s="191"/>
      <c r="H47" s="106"/>
    </row>
    <row r="49" spans="1:8" ht="12.75">
      <c r="A49" s="118"/>
      <c r="B49" s="119"/>
      <c r="C49" s="119"/>
      <c r="D49" s="117"/>
      <c r="E49" s="118"/>
      <c r="F49" s="118"/>
      <c r="G49" s="118"/>
      <c r="H49" s="118"/>
    </row>
  </sheetData>
  <mergeCells count="42">
    <mergeCell ref="A46:B46"/>
    <mergeCell ref="A38:B38"/>
    <mergeCell ref="A39:B39"/>
    <mergeCell ref="E38:G38"/>
    <mergeCell ref="E39:G39"/>
    <mergeCell ref="A43:B43"/>
    <mergeCell ref="A44:B44"/>
    <mergeCell ref="E43:G43"/>
    <mergeCell ref="E44:G44"/>
    <mergeCell ref="E45:G45"/>
    <mergeCell ref="E46:G46"/>
    <mergeCell ref="E47:G47"/>
    <mergeCell ref="D28:D29"/>
    <mergeCell ref="E40:G40"/>
    <mergeCell ref="E17:F17"/>
    <mergeCell ref="B19:D19"/>
    <mergeCell ref="C28:C29"/>
    <mergeCell ref="A28:A29"/>
    <mergeCell ref="A21:C21"/>
    <mergeCell ref="A22:C22"/>
    <mergeCell ref="A25:A26"/>
    <mergeCell ref="C25:C26"/>
    <mergeCell ref="C14:J14"/>
    <mergeCell ref="A16:D16"/>
    <mergeCell ref="E16:F16"/>
    <mergeCell ref="D25:F25"/>
    <mergeCell ref="G25:G26"/>
    <mergeCell ref="H25:I25"/>
    <mergeCell ref="H26:I26"/>
    <mergeCell ref="J25:J26"/>
    <mergeCell ref="D26:F26"/>
    <mergeCell ref="A17:D17"/>
    <mergeCell ref="I10:I11"/>
    <mergeCell ref="B8:E8"/>
    <mergeCell ref="A1:K1"/>
    <mergeCell ref="J10:J11"/>
    <mergeCell ref="A7:H7"/>
    <mergeCell ref="C10:C11"/>
    <mergeCell ref="A10:A11"/>
    <mergeCell ref="E10:E11"/>
    <mergeCell ref="G10:G11"/>
    <mergeCell ref="H10:H11"/>
  </mergeCells>
  <printOptions horizontalCentered="1"/>
  <pageMargins left="0.7480314960629921" right="0.7480314960629921" top="0.5905511811023623" bottom="0.5905511811023623" header="0.5118110236220472" footer="0.5118110236220472"/>
  <pageSetup horizontalDpi="180" verticalDpi="18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49"/>
  <sheetViews>
    <sheetView workbookViewId="0" topLeftCell="A1">
      <selection activeCell="C40" sqref="C40"/>
    </sheetView>
  </sheetViews>
  <sheetFormatPr defaultColWidth="9.33203125" defaultRowHeight="12.75"/>
  <cols>
    <col min="1" max="1" width="7.66015625" style="89" customWidth="1"/>
    <col min="2" max="2" width="12.5" style="89" customWidth="1"/>
    <col min="3" max="3" width="14.33203125" style="89" customWidth="1"/>
    <col min="4" max="4" width="12.33203125" style="89" customWidth="1"/>
    <col min="5" max="5" width="3.5" style="89" customWidth="1"/>
    <col min="6" max="6" width="6.66015625" style="89" customWidth="1"/>
    <col min="7" max="7" width="3.16015625" style="89" customWidth="1"/>
    <col min="8" max="8" width="11" style="89" customWidth="1"/>
    <col min="9" max="9" width="7.66015625" style="89" customWidth="1"/>
    <col min="10" max="10" width="15.16015625" style="89" bestFit="1" customWidth="1"/>
    <col min="11" max="16384" width="9.33203125" style="89" customWidth="1"/>
  </cols>
  <sheetData>
    <row r="1" spans="1:9" ht="12.75">
      <c r="A1" s="197" t="s">
        <v>165</v>
      </c>
      <c r="B1" s="197"/>
      <c r="C1" s="197"/>
      <c r="D1" s="197"/>
      <c r="E1" s="197"/>
      <c r="F1" s="197"/>
      <c r="G1" s="197"/>
      <c r="H1" s="197"/>
      <c r="I1" s="197"/>
    </row>
    <row r="3" spans="1:4" ht="12.75">
      <c r="A3" s="90" t="s">
        <v>95</v>
      </c>
      <c r="B3" s="93">
        <v>8.24</v>
      </c>
      <c r="C3" s="90" t="s">
        <v>94</v>
      </c>
      <c r="D3" s="93">
        <v>8.16</v>
      </c>
    </row>
    <row r="4" ht="12.75">
      <c r="A4" s="89" t="s">
        <v>166</v>
      </c>
    </row>
    <row r="5" ht="12.75">
      <c r="A5" s="89" t="s">
        <v>116</v>
      </c>
    </row>
    <row r="7" spans="1:8" ht="12.75">
      <c r="A7" s="190" t="s">
        <v>117</v>
      </c>
      <c r="B7" s="190"/>
      <c r="C7" s="190"/>
      <c r="D7" s="190"/>
      <c r="E7" s="190"/>
      <c r="F7" s="190"/>
      <c r="G7" s="190"/>
      <c r="H7" s="190"/>
    </row>
    <row r="8" spans="1:8" ht="12.75">
      <c r="A8" s="108" t="s">
        <v>142</v>
      </c>
      <c r="B8" s="248" t="s">
        <v>167</v>
      </c>
      <c r="C8" s="248"/>
      <c r="D8" s="248"/>
      <c r="E8" s="248"/>
      <c r="F8" s="96"/>
      <c r="G8" s="96"/>
      <c r="H8" s="96"/>
    </row>
    <row r="9" spans="1:8" ht="12.75">
      <c r="A9" s="108"/>
      <c r="B9" s="108"/>
      <c r="C9" s="108"/>
      <c r="D9" s="108"/>
      <c r="E9" s="108"/>
      <c r="F9" s="96"/>
      <c r="G9" s="96"/>
      <c r="H9" s="96"/>
    </row>
    <row r="10" spans="1:10" ht="12.75">
      <c r="A10" s="187" t="s">
        <v>144</v>
      </c>
      <c r="B10" s="91" t="s">
        <v>145</v>
      </c>
      <c r="C10" s="187" t="s">
        <v>88</v>
      </c>
      <c r="D10" s="91" t="s">
        <v>175</v>
      </c>
      <c r="E10" s="190" t="s">
        <v>88</v>
      </c>
      <c r="F10" s="109">
        <f>B3+D3</f>
        <v>16.4</v>
      </c>
      <c r="G10" s="190" t="s">
        <v>88</v>
      </c>
      <c r="H10" s="250">
        <f>(B3+D3)/2</f>
        <v>8.2</v>
      </c>
      <c r="I10" s="245" t="s">
        <v>147</v>
      </c>
      <c r="J10" s="188">
        <v>18317</v>
      </c>
    </row>
    <row r="11" spans="1:10" ht="12.75">
      <c r="A11" s="187"/>
      <c r="B11" s="90">
        <v>2</v>
      </c>
      <c r="C11" s="187"/>
      <c r="D11" s="90">
        <v>2</v>
      </c>
      <c r="E11" s="190"/>
      <c r="F11" s="110">
        <v>2</v>
      </c>
      <c r="G11" s="190"/>
      <c r="H11" s="250"/>
      <c r="I11" s="245"/>
      <c r="J11" s="188"/>
    </row>
    <row r="12" spans="1:10" ht="12.75">
      <c r="A12" s="96"/>
      <c r="B12" s="96"/>
      <c r="C12" s="96"/>
      <c r="D12" s="96"/>
      <c r="E12" s="96"/>
      <c r="F12" s="96"/>
      <c r="G12" s="96"/>
      <c r="H12" s="96"/>
      <c r="I12" s="90" t="s">
        <v>152</v>
      </c>
      <c r="J12" s="111">
        <v>500</v>
      </c>
    </row>
    <row r="13" ht="12.75">
      <c r="J13" s="94">
        <f>J10-J12</f>
        <v>17817</v>
      </c>
    </row>
    <row r="14" spans="1:10" ht="12.75">
      <c r="A14" s="90" t="s">
        <v>149</v>
      </c>
      <c r="B14" s="112">
        <v>8</v>
      </c>
      <c r="C14" s="186" t="s">
        <v>168</v>
      </c>
      <c r="D14" s="186"/>
      <c r="E14" s="186"/>
      <c r="F14" s="186"/>
      <c r="G14" s="186"/>
      <c r="H14" s="186"/>
      <c r="I14" s="186"/>
      <c r="J14" s="186"/>
    </row>
    <row r="16" spans="1:10" ht="12.75">
      <c r="A16" s="186" t="s">
        <v>170</v>
      </c>
      <c r="B16" s="186"/>
      <c r="C16" s="186"/>
      <c r="D16" s="186"/>
      <c r="E16" s="191">
        <v>8.2</v>
      </c>
      <c r="F16" s="186"/>
      <c r="G16" s="90" t="s">
        <v>152</v>
      </c>
      <c r="H16" s="106">
        <v>8</v>
      </c>
      <c r="I16" s="90" t="s">
        <v>88</v>
      </c>
      <c r="J16" s="106">
        <f>E16-H16</f>
        <v>0.1999999999999993</v>
      </c>
    </row>
    <row r="17" spans="1:10" ht="12.75">
      <c r="A17" s="186" t="s">
        <v>171</v>
      </c>
      <c r="B17" s="186"/>
      <c r="C17" s="186"/>
      <c r="D17" s="186"/>
      <c r="E17" s="253">
        <v>500</v>
      </c>
      <c r="F17" s="253"/>
      <c r="G17" s="90" t="s">
        <v>154</v>
      </c>
      <c r="H17" s="114">
        <v>25</v>
      </c>
      <c r="I17" s="90" t="s">
        <v>88</v>
      </c>
      <c r="J17" s="106">
        <f>E17/H17/100</f>
        <v>0.2</v>
      </c>
    </row>
    <row r="18" spans="5:10" ht="12.75">
      <c r="E18" s="113"/>
      <c r="F18" s="113"/>
      <c r="G18" s="90"/>
      <c r="H18" s="114"/>
      <c r="I18" s="90"/>
      <c r="J18" s="106"/>
    </row>
    <row r="19" spans="1:10" ht="12.75">
      <c r="A19" s="97" t="s">
        <v>155</v>
      </c>
      <c r="B19" s="254" t="s">
        <v>156</v>
      </c>
      <c r="C19" s="254"/>
      <c r="D19" s="254"/>
      <c r="E19" s="113"/>
      <c r="F19" s="113"/>
      <c r="G19" s="90"/>
      <c r="H19" s="114"/>
      <c r="I19" s="90"/>
      <c r="J19" s="106"/>
    </row>
    <row r="20" spans="1:10" ht="12.75">
      <c r="A20" s="89" t="s">
        <v>157</v>
      </c>
      <c r="E20" s="113"/>
      <c r="F20" s="113"/>
      <c r="G20" s="90"/>
      <c r="H20" s="114"/>
      <c r="I20" s="90"/>
      <c r="J20" s="106"/>
    </row>
    <row r="21" spans="1:10" ht="12.75">
      <c r="A21" s="186" t="s">
        <v>158</v>
      </c>
      <c r="B21" s="186"/>
      <c r="C21" s="186"/>
      <c r="D21" s="106">
        <v>-46.84</v>
      </c>
      <c r="E21" s="113"/>
      <c r="F21" s="113"/>
      <c r="G21" s="90"/>
      <c r="H21" s="114"/>
      <c r="I21" s="90"/>
      <c r="J21" s="106"/>
    </row>
    <row r="22" spans="1:10" ht="12.75">
      <c r="A22" s="186" t="s">
        <v>159</v>
      </c>
      <c r="B22" s="186"/>
      <c r="C22" s="186"/>
      <c r="D22" s="106">
        <v>-0.4</v>
      </c>
      <c r="E22" s="113"/>
      <c r="F22" s="113"/>
      <c r="G22" s="90"/>
      <c r="H22" s="114"/>
      <c r="I22" s="90"/>
      <c r="J22" s="106"/>
    </row>
    <row r="23" spans="5:10" ht="12.75">
      <c r="E23" s="113"/>
      <c r="F23" s="113"/>
      <c r="G23" s="90"/>
      <c r="H23" s="114"/>
      <c r="I23" s="90"/>
      <c r="J23" s="106"/>
    </row>
    <row r="24" spans="5:10" ht="12.75">
      <c r="E24" s="113"/>
      <c r="F24" s="113"/>
      <c r="G24" s="90"/>
      <c r="H24" s="114"/>
      <c r="I24" s="90"/>
      <c r="J24" s="106"/>
    </row>
    <row r="25" spans="1:10" ht="12.75">
      <c r="A25" s="186" t="s">
        <v>119</v>
      </c>
      <c r="B25" s="91" t="s">
        <v>160</v>
      </c>
      <c r="C25" s="187" t="s">
        <v>88</v>
      </c>
      <c r="D25" s="251" t="s">
        <v>161</v>
      </c>
      <c r="E25" s="251"/>
      <c r="F25" s="251"/>
      <c r="G25" s="187" t="s">
        <v>88</v>
      </c>
      <c r="H25" s="252" t="s">
        <v>172</v>
      </c>
      <c r="I25" s="252"/>
      <c r="J25" s="191" t="s">
        <v>88</v>
      </c>
    </row>
    <row r="26" spans="1:10" ht="12.75">
      <c r="A26" s="186"/>
      <c r="B26" s="90" t="s">
        <v>83</v>
      </c>
      <c r="C26" s="187"/>
      <c r="D26" s="187" t="s">
        <v>83</v>
      </c>
      <c r="E26" s="187"/>
      <c r="F26" s="187"/>
      <c r="G26" s="187"/>
      <c r="H26" s="187">
        <v>214.4</v>
      </c>
      <c r="I26" s="187"/>
      <c r="J26" s="191"/>
    </row>
    <row r="27" spans="5:10" ht="12.75">
      <c r="E27" s="113"/>
      <c r="F27" s="113"/>
      <c r="H27" s="114"/>
      <c r="I27" s="90"/>
      <c r="J27" s="106"/>
    </row>
    <row r="28" spans="1:10" ht="12.75">
      <c r="A28" s="246" t="s">
        <v>88</v>
      </c>
      <c r="B28" s="123">
        <f>E17*(-D21+D22)</f>
        <v>23220.000000000004</v>
      </c>
      <c r="C28" s="255" t="s">
        <v>88</v>
      </c>
      <c r="D28" s="191">
        <f>B28/B29/100</f>
        <v>1.0830223880597016</v>
      </c>
      <c r="E28" s="253" t="s">
        <v>169</v>
      </c>
      <c r="F28" s="253"/>
      <c r="G28" s="253"/>
      <c r="H28" s="253"/>
      <c r="I28" s="90"/>
      <c r="J28" s="106"/>
    </row>
    <row r="29" spans="1:10" ht="12.75">
      <c r="A29" s="246"/>
      <c r="B29" s="122">
        <v>214.4</v>
      </c>
      <c r="C29" s="255"/>
      <c r="D29" s="191"/>
      <c r="E29" s="253"/>
      <c r="F29" s="253"/>
      <c r="G29" s="253"/>
      <c r="H29" s="253"/>
      <c r="I29" s="90"/>
      <c r="J29" s="106"/>
    </row>
    <row r="30" spans="5:10" ht="12.75">
      <c r="E30" s="113"/>
      <c r="F30" s="113"/>
      <c r="G30" s="90"/>
      <c r="H30" s="114"/>
      <c r="I30" s="90"/>
      <c r="J30" s="106"/>
    </row>
    <row r="31" spans="5:10" ht="12.75">
      <c r="E31" s="113"/>
      <c r="F31" s="113"/>
      <c r="G31" s="90"/>
      <c r="H31" s="114"/>
      <c r="I31" s="90"/>
      <c r="J31" s="106"/>
    </row>
    <row r="32" spans="1:10" ht="12.75">
      <c r="A32" s="89" t="s">
        <v>163</v>
      </c>
      <c r="D32" s="106">
        <f>D3-B3</f>
        <v>-0.08000000000000007</v>
      </c>
      <c r="E32" s="186" t="s">
        <v>126</v>
      </c>
      <c r="F32" s="186"/>
      <c r="I32" s="90"/>
      <c r="J32" s="106"/>
    </row>
    <row r="33" spans="1:10" ht="12.75">
      <c r="A33" s="89" t="s">
        <v>119</v>
      </c>
      <c r="D33" s="106">
        <f>D28</f>
        <v>1.0830223880597016</v>
      </c>
      <c r="E33" s="186" t="s">
        <v>126</v>
      </c>
      <c r="F33" s="186"/>
      <c r="I33" s="90"/>
      <c r="J33" s="106"/>
    </row>
    <row r="34" spans="1:10" ht="12.75">
      <c r="A34" s="186" t="s">
        <v>174</v>
      </c>
      <c r="B34" s="186"/>
      <c r="C34" s="186"/>
      <c r="D34" s="106">
        <f>-D33-D32</f>
        <v>-1.0030223880597016</v>
      </c>
      <c r="E34" s="186" t="s">
        <v>126</v>
      </c>
      <c r="F34" s="186"/>
      <c r="I34" s="90"/>
      <c r="J34" s="106"/>
    </row>
    <row r="35" spans="9:10" ht="12.75">
      <c r="I35" s="90"/>
      <c r="J35" s="106"/>
    </row>
    <row r="36" spans="1:10" ht="12.75">
      <c r="A36" s="89" t="s">
        <v>129</v>
      </c>
      <c r="I36" s="90"/>
      <c r="J36" s="106"/>
    </row>
    <row r="37" spans="1:10" ht="12.75">
      <c r="A37" s="97" t="s">
        <v>130</v>
      </c>
      <c r="I37" s="90"/>
      <c r="J37" s="106"/>
    </row>
    <row r="38" spans="1:7" ht="12.75">
      <c r="A38" s="246" t="s">
        <v>52</v>
      </c>
      <c r="B38" s="246"/>
      <c r="C38" s="106">
        <f>B14</f>
        <v>8</v>
      </c>
      <c r="D38" s="92" t="s">
        <v>53</v>
      </c>
      <c r="E38" s="191">
        <f>B14</f>
        <v>8</v>
      </c>
      <c r="F38" s="191"/>
      <c r="G38" s="191"/>
    </row>
    <row r="39" spans="1:7" ht="12.75">
      <c r="A39" s="246" t="s">
        <v>106</v>
      </c>
      <c r="B39" s="246"/>
      <c r="C39" s="107">
        <f>D34/2</f>
        <v>-0.5015111940298508</v>
      </c>
      <c r="D39" s="92" t="s">
        <v>105</v>
      </c>
      <c r="E39" s="256">
        <f>D34/2</f>
        <v>-0.5015111940298508</v>
      </c>
      <c r="F39" s="256"/>
      <c r="G39" s="256"/>
    </row>
    <row r="40" spans="3:7" ht="12.75">
      <c r="C40" s="106">
        <f>C38+C39</f>
        <v>7.498488805970149</v>
      </c>
      <c r="E40" s="191">
        <f>E38-E39</f>
        <v>8.50151119402985</v>
      </c>
      <c r="F40" s="191"/>
      <c r="G40" s="191"/>
    </row>
    <row r="42" ht="12.75">
      <c r="A42" s="97" t="s">
        <v>131</v>
      </c>
    </row>
    <row r="43" spans="1:8" ht="12.75">
      <c r="A43" s="246" t="s">
        <v>52</v>
      </c>
      <c r="B43" s="246"/>
      <c r="C43" s="106">
        <f>B3</f>
        <v>8.24</v>
      </c>
      <c r="D43" s="92" t="s">
        <v>53</v>
      </c>
      <c r="E43" s="191">
        <f>D3</f>
        <v>8.16</v>
      </c>
      <c r="F43" s="191"/>
      <c r="G43" s="191"/>
      <c r="H43" s="106"/>
    </row>
    <row r="44" spans="1:8" ht="12.75">
      <c r="A44" s="246" t="s">
        <v>173</v>
      </c>
      <c r="B44" s="246"/>
      <c r="C44" s="107">
        <f>J16</f>
        <v>0.1999999999999993</v>
      </c>
      <c r="E44" s="256">
        <f>J17</f>
        <v>0.2</v>
      </c>
      <c r="F44" s="256"/>
      <c r="G44" s="256"/>
      <c r="H44" s="106"/>
    </row>
    <row r="45" spans="3:8" ht="12.75">
      <c r="C45" s="106">
        <f>C43-C44</f>
        <v>8.040000000000001</v>
      </c>
      <c r="E45" s="191">
        <f>E43-E44</f>
        <v>7.96</v>
      </c>
      <c r="F45" s="191"/>
      <c r="G45" s="191"/>
      <c r="H45" s="106"/>
    </row>
    <row r="46" spans="1:8" ht="12.75">
      <c r="A46" s="246" t="s">
        <v>132</v>
      </c>
      <c r="B46" s="246"/>
      <c r="C46" s="107">
        <f>D28/2</f>
        <v>0.5415111940298508</v>
      </c>
      <c r="D46" s="89" t="s">
        <v>132</v>
      </c>
      <c r="E46" s="256">
        <f>D28/2</f>
        <v>0.5415111940298508</v>
      </c>
      <c r="F46" s="256"/>
      <c r="G46" s="256"/>
      <c r="H46" s="106"/>
    </row>
    <row r="47" spans="3:8" ht="12.75">
      <c r="C47" s="106">
        <f>C45-C46</f>
        <v>7.49848880597015</v>
      </c>
      <c r="E47" s="191">
        <f>E45+E46</f>
        <v>8.50151119402985</v>
      </c>
      <c r="F47" s="191"/>
      <c r="G47" s="191"/>
      <c r="H47" s="106"/>
    </row>
    <row r="49" spans="1:8" ht="12.75">
      <c r="A49" s="118"/>
      <c r="B49" s="119"/>
      <c r="C49" s="119"/>
      <c r="D49" s="117"/>
      <c r="E49" s="118"/>
      <c r="F49" s="118"/>
      <c r="G49" s="118"/>
      <c r="H49" s="118"/>
    </row>
  </sheetData>
  <mergeCells count="47">
    <mergeCell ref="A1:I1"/>
    <mergeCell ref="A7:H7"/>
    <mergeCell ref="C10:C11"/>
    <mergeCell ref="A10:A11"/>
    <mergeCell ref="E10:E11"/>
    <mergeCell ref="G10:G11"/>
    <mergeCell ref="H10:H11"/>
    <mergeCell ref="I10:I11"/>
    <mergeCell ref="B8:E8"/>
    <mergeCell ref="J10:J11"/>
    <mergeCell ref="C14:J14"/>
    <mergeCell ref="A16:D16"/>
    <mergeCell ref="E16:F16"/>
    <mergeCell ref="D25:F25"/>
    <mergeCell ref="D26:F26"/>
    <mergeCell ref="A17:D17"/>
    <mergeCell ref="E17:F17"/>
    <mergeCell ref="B19:D19"/>
    <mergeCell ref="G25:G26"/>
    <mergeCell ref="H25:I25"/>
    <mergeCell ref="H26:I26"/>
    <mergeCell ref="J25:J26"/>
    <mergeCell ref="C28:C29"/>
    <mergeCell ref="A28:A29"/>
    <mergeCell ref="A21:C21"/>
    <mergeCell ref="A22:C22"/>
    <mergeCell ref="A25:A26"/>
    <mergeCell ref="C25:C26"/>
    <mergeCell ref="D28:D29"/>
    <mergeCell ref="E40:G40"/>
    <mergeCell ref="E28:H29"/>
    <mergeCell ref="E32:F32"/>
    <mergeCell ref="E33:F33"/>
    <mergeCell ref="E44:G44"/>
    <mergeCell ref="E45:G45"/>
    <mergeCell ref="E46:G46"/>
    <mergeCell ref="E47:G47"/>
    <mergeCell ref="A34:C34"/>
    <mergeCell ref="E34:F34"/>
    <mergeCell ref="A46:B46"/>
    <mergeCell ref="A38:B38"/>
    <mergeCell ref="A39:B39"/>
    <mergeCell ref="E38:G38"/>
    <mergeCell ref="E39:G39"/>
    <mergeCell ref="A43:B43"/>
    <mergeCell ref="A44:B44"/>
    <mergeCell ref="E43:G43"/>
  </mergeCells>
  <printOptions horizontalCentered="1"/>
  <pageMargins left="0.7480314960629921" right="0.7480314960629921" top="0.5905511811023623" bottom="0.5905511811023623" header="0.5118110236220472" footer="0.5118110236220472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Προς τον Αποστόλη τον ΠαπΑρδελα</dc:subject>
  <dc:creator>Arsenikos K&gt;</dc:creator>
  <cp:keywords/>
  <dc:description/>
  <cp:lastModifiedBy>STYLIANOS SFIKAS</cp:lastModifiedBy>
  <cp:lastPrinted>1999-11-22T17:49:44Z</cp:lastPrinted>
  <dcterms:created xsi:type="dcterms:W3CDTF">1999-10-23T13:33:48Z</dcterms:created>
  <dcterms:modified xsi:type="dcterms:W3CDTF">2003-08-16T09:55:02Z</dcterms:modified>
  <cp:category/>
  <cp:version/>
  <cp:contentType/>
  <cp:contentStatus/>
</cp:coreProperties>
</file>