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<sst xmlns="http://schemas.openxmlformats.org/spreadsheetml/2006/main" count="140" uniqueCount="104">
  <si>
    <t>MV</t>
  </si>
  <si>
    <t>Place</t>
  </si>
  <si>
    <t>survey</t>
  </si>
  <si>
    <t>Date</t>
  </si>
  <si>
    <t>Time</t>
  </si>
  <si>
    <t>d fore P</t>
  </si>
  <si>
    <t>d mean P</t>
  </si>
  <si>
    <t>d aft P</t>
  </si>
  <si>
    <t>d fore S</t>
  </si>
  <si>
    <t xml:space="preserve">d mean S </t>
  </si>
  <si>
    <t>d aft S</t>
  </si>
  <si>
    <t>FORE</t>
  </si>
  <si>
    <t>AFT</t>
  </si>
  <si>
    <t>stem cor</t>
  </si>
  <si>
    <t>stern cor</t>
  </si>
  <si>
    <t>d fore perp</t>
  </si>
  <si>
    <t>d mean x</t>
  </si>
  <si>
    <t>d aft perp</t>
  </si>
  <si>
    <t>trim</t>
  </si>
  <si>
    <t>LBP</t>
  </si>
  <si>
    <t>lf</t>
  </si>
  <si>
    <t>sea dens.</t>
  </si>
  <si>
    <t>la</t>
  </si>
  <si>
    <t>ld</t>
  </si>
  <si>
    <t>A. HOGGING &amp; SAGGING</t>
  </si>
  <si>
    <t>dm=(df + da)/2</t>
  </si>
  <si>
    <t>dm</t>
  </si>
  <si>
    <t>dm&lt;dx : SAGGING +</t>
  </si>
  <si>
    <t>dx</t>
  </si>
  <si>
    <t>dm&gt;dx : HOGGING -</t>
  </si>
  <si>
    <t>diflection</t>
  </si>
  <si>
    <t>dm=dm+-3/4(difl)</t>
  </si>
  <si>
    <t>m</t>
  </si>
  <si>
    <t>displ</t>
  </si>
  <si>
    <t>MT</t>
  </si>
  <si>
    <t>TPC</t>
  </si>
  <si>
    <t>MF</t>
  </si>
  <si>
    <t>B. CORRECTION FOR TRIM</t>
  </si>
  <si>
    <t>a=(trim cm * Mf * TPC) / LBP</t>
  </si>
  <si>
    <t>trim &amp; Mf ομώνυμα ++</t>
  </si>
  <si>
    <t>trim &amp; Mf ετερώνυμα --</t>
  </si>
  <si>
    <t xml:space="preserve"> + 50 cm</t>
  </si>
  <si>
    <t>MTC</t>
  </si>
  <si>
    <t xml:space="preserve"> - 50 cm</t>
  </si>
  <si>
    <t>diff MTC</t>
  </si>
  <si>
    <t>DISPL=displ+-1+2</t>
  </si>
  <si>
    <t>C. DENSITY</t>
  </si>
  <si>
    <t>Final displ=(DISPL * dens) / 1,025</t>
  </si>
  <si>
    <t>D. WEIGHTS</t>
  </si>
  <si>
    <t>E. CONSTANS</t>
  </si>
  <si>
    <t>light ship</t>
  </si>
  <si>
    <t>Final displ</t>
  </si>
  <si>
    <t>FO</t>
  </si>
  <si>
    <t>Weights</t>
  </si>
  <si>
    <t>DO</t>
  </si>
  <si>
    <t>constans</t>
  </si>
  <si>
    <t>LO</t>
  </si>
  <si>
    <t>cargo</t>
  </si>
  <si>
    <t>FW</t>
  </si>
  <si>
    <t>Ballast</t>
  </si>
  <si>
    <t>TOTAL</t>
  </si>
  <si>
    <t>M/V</t>
  </si>
  <si>
    <t>Survey</t>
  </si>
  <si>
    <t>comp</t>
  </si>
  <si>
    <t>V</t>
  </si>
  <si>
    <t>w</t>
  </si>
  <si>
    <t>REMARKS</t>
  </si>
  <si>
    <t>FPT</t>
  </si>
  <si>
    <t>DB1 P</t>
  </si>
  <si>
    <t>DB1 S</t>
  </si>
  <si>
    <t>DB2 P</t>
  </si>
  <si>
    <t>DB2 S</t>
  </si>
  <si>
    <t>DB3 P</t>
  </si>
  <si>
    <t>DB3 S</t>
  </si>
  <si>
    <t>DB4 P</t>
  </si>
  <si>
    <t>DB4 S</t>
  </si>
  <si>
    <t>DB5 P</t>
  </si>
  <si>
    <t>DB5 S</t>
  </si>
  <si>
    <t>APT</t>
  </si>
  <si>
    <t>TOT DB</t>
  </si>
  <si>
    <t>TST 1 P</t>
  </si>
  <si>
    <t>TST 1 S</t>
  </si>
  <si>
    <t>TST 2 P</t>
  </si>
  <si>
    <t>TST 2 S</t>
  </si>
  <si>
    <t>SG</t>
  </si>
  <si>
    <t>TST 3 P</t>
  </si>
  <si>
    <t>TST 3 S</t>
  </si>
  <si>
    <t>TST 4 P</t>
  </si>
  <si>
    <t>TST 4 S</t>
  </si>
  <si>
    <t>TST 5 P</t>
  </si>
  <si>
    <t>TST 5 S</t>
  </si>
  <si>
    <t>TOT TST</t>
  </si>
  <si>
    <t>BALLAST</t>
  </si>
  <si>
    <t>FOT</t>
  </si>
  <si>
    <t>TOT FOT</t>
  </si>
  <si>
    <t>DOT</t>
  </si>
  <si>
    <t>TOT DO</t>
  </si>
  <si>
    <t>TOT LO</t>
  </si>
  <si>
    <t>FWT</t>
  </si>
  <si>
    <t>TOT FWT</t>
  </si>
  <si>
    <t>MIS</t>
  </si>
  <si>
    <t>TOT MIS</t>
  </si>
  <si>
    <t>GRND TOT</t>
  </si>
  <si>
    <t>b=(50*diffMTC*trim^2(m)) / Lbp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</si>
</sst>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00"/>
    <numFmt numFmtId="181" formatCode="#,##0.000"/>
  </numFmts>
  <fonts count="3">
    <font>
      <sz val="10"/>
      <name val="Arial"/>
      <family val="0"/>
    </font>
    <font>
      <b/>
      <u val="single"/>
      <sz val="11"/>
      <name val="Arial"/>
      <family val="2"/>
    </font>
    <font>
      <b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0" borderId="5" xfId="0" applyBorder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180" fontId="0" fillId="2" borderId="0" xfId="0" applyNumberFormat="1" applyFill="1" applyBorder="1" applyAlignment="1">
      <alignment/>
    </xf>
    <xf numFmtId="0" fontId="0" fillId="2" borderId="8" xfId="0" applyFill="1" applyBorder="1" applyAlignment="1">
      <alignment/>
    </xf>
    <xf numFmtId="0" fontId="0" fillId="0" borderId="8" xfId="0" applyBorder="1" applyAlignment="1">
      <alignment/>
    </xf>
    <xf numFmtId="180" fontId="0" fillId="0" borderId="0" xfId="0" applyNumberFormat="1" applyBorder="1" applyAlignment="1">
      <alignment/>
    </xf>
    <xf numFmtId="18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18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1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80" fontId="0" fillId="3" borderId="0" xfId="0" applyNumberFormat="1" applyFill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180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4" borderId="0" xfId="0" applyFill="1" applyAlignment="1">
      <alignment/>
    </xf>
    <xf numFmtId="0" fontId="2" fillId="0" borderId="0" xfId="0" applyFont="1" applyFill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81" fontId="0" fillId="0" borderId="0" xfId="0" applyNumberFormat="1" applyBorder="1" applyAlignment="1">
      <alignment/>
    </xf>
    <xf numFmtId="0" fontId="0" fillId="5" borderId="0" xfId="0" applyFill="1" applyAlignment="1">
      <alignment/>
    </xf>
    <xf numFmtId="0" fontId="2" fillId="6" borderId="0" xfId="0" applyFont="1" applyFill="1" applyAlignment="1">
      <alignment/>
    </xf>
    <xf numFmtId="0" fontId="0" fillId="3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2" borderId="12" xfId="0" applyFill="1" applyBorder="1" applyAlignment="1">
      <alignment/>
    </xf>
    <xf numFmtId="180" fontId="0" fillId="0" borderId="11" xfId="0" applyNumberFormat="1" applyBorder="1" applyAlignment="1">
      <alignment/>
    </xf>
    <xf numFmtId="180" fontId="0" fillId="2" borderId="5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tabSelected="1" workbookViewId="0" topLeftCell="A16">
      <selection activeCell="G47" sqref="G47"/>
    </sheetView>
  </sheetViews>
  <sheetFormatPr defaultColWidth="9.140625" defaultRowHeight="12.75"/>
  <sheetData>
    <row r="1" spans="1:18" ht="12.75">
      <c r="A1" s="1" t="s">
        <v>0</v>
      </c>
      <c r="B1">
        <f>K1</f>
        <v>0</v>
      </c>
      <c r="F1" s="1" t="s">
        <v>1</v>
      </c>
      <c r="G1" s="2">
        <f>Q1</f>
        <v>0</v>
      </c>
      <c r="H1" s="3"/>
      <c r="J1" s="1" t="s">
        <v>61</v>
      </c>
      <c r="K1" s="21"/>
      <c r="P1" s="1" t="s">
        <v>1</v>
      </c>
      <c r="Q1" s="48"/>
      <c r="R1" s="3"/>
    </row>
    <row r="2" spans="1:18" ht="12.75">
      <c r="A2" s="1" t="s">
        <v>2</v>
      </c>
      <c r="B2">
        <f>K2</f>
        <v>0</v>
      </c>
      <c r="F2" s="1" t="s">
        <v>3</v>
      </c>
      <c r="G2" s="2">
        <f>Q2</f>
        <v>0</v>
      </c>
      <c r="H2" s="3"/>
      <c r="J2" s="1" t="s">
        <v>62</v>
      </c>
      <c r="K2" s="21"/>
      <c r="P2" s="1" t="s">
        <v>3</v>
      </c>
      <c r="Q2" s="48"/>
      <c r="R2" s="3"/>
    </row>
    <row r="3" spans="6:18" ht="12.75">
      <c r="F3" s="1" t="s">
        <v>4</v>
      </c>
      <c r="G3" s="2">
        <f>Q3</f>
        <v>0</v>
      </c>
      <c r="H3" s="3"/>
      <c r="P3" s="1" t="s">
        <v>4</v>
      </c>
      <c r="Q3" s="48"/>
      <c r="R3" s="3"/>
    </row>
    <row r="4" spans="10:18" ht="13.5" thickBot="1">
      <c r="J4" s="25" t="s">
        <v>63</v>
      </c>
      <c r="K4" s="25" t="s">
        <v>32</v>
      </c>
      <c r="L4" s="25" t="s">
        <v>64</v>
      </c>
      <c r="M4" s="25" t="s">
        <v>65</v>
      </c>
      <c r="N4" s="25" t="s">
        <v>63</v>
      </c>
      <c r="O4" s="25" t="s">
        <v>32</v>
      </c>
      <c r="P4" s="25" t="s">
        <v>64</v>
      </c>
      <c r="Q4" s="25" t="s">
        <v>65</v>
      </c>
      <c r="R4" s="25" t="s">
        <v>66</v>
      </c>
    </row>
    <row r="5" spans="1:13" ht="12.75">
      <c r="A5" s="4" t="s">
        <v>5</v>
      </c>
      <c r="B5" s="5">
        <v>6.32</v>
      </c>
      <c r="C5" s="6"/>
      <c r="D5" s="6" t="s">
        <v>6</v>
      </c>
      <c r="E5" s="50">
        <v>6.62</v>
      </c>
      <c r="F5" s="6"/>
      <c r="G5" s="6" t="s">
        <v>7</v>
      </c>
      <c r="H5" s="7">
        <v>7.13</v>
      </c>
      <c r="J5" t="s">
        <v>67</v>
      </c>
      <c r="M5">
        <f>L5*R18</f>
        <v>0</v>
      </c>
    </row>
    <row r="6" spans="1:14" ht="12.75">
      <c r="A6" s="8" t="s">
        <v>8</v>
      </c>
      <c r="B6" s="9">
        <v>6.34</v>
      </c>
      <c r="C6" s="10"/>
      <c r="D6" s="10" t="s">
        <v>9</v>
      </c>
      <c r="E6" s="11">
        <v>6.64</v>
      </c>
      <c r="F6" s="10"/>
      <c r="G6" s="10" t="s">
        <v>10</v>
      </c>
      <c r="H6" s="12">
        <v>7.24</v>
      </c>
      <c r="J6" t="s">
        <v>68</v>
      </c>
      <c r="N6" t="s">
        <v>69</v>
      </c>
    </row>
    <row r="7" spans="1:14" ht="12.75">
      <c r="A7" s="8" t="s">
        <v>11</v>
      </c>
      <c r="B7" s="14">
        <f>(B5+B6)/2</f>
        <v>6.33</v>
      </c>
      <c r="C7" s="10"/>
      <c r="D7" s="10"/>
      <c r="E7" s="10"/>
      <c r="F7" s="10"/>
      <c r="G7" s="10" t="s">
        <v>12</v>
      </c>
      <c r="H7" s="13">
        <f>(H5+H6)/2</f>
        <v>7.1850000000000005</v>
      </c>
      <c r="J7" t="s">
        <v>70</v>
      </c>
      <c r="N7" t="s">
        <v>71</v>
      </c>
    </row>
    <row r="8" spans="1:14" ht="12.75">
      <c r="A8" s="8" t="s">
        <v>13</v>
      </c>
      <c r="B8" s="14">
        <f>(H11*(H7-B7))/H13</f>
        <v>0.004913306251857725</v>
      </c>
      <c r="C8" s="10"/>
      <c r="D8" s="10"/>
      <c r="E8" s="10"/>
      <c r="F8" s="10"/>
      <c r="G8" s="10" t="s">
        <v>14</v>
      </c>
      <c r="H8" s="15">
        <f>(H12*(H7-B7)/H13)</f>
        <v>0.010334885564252458</v>
      </c>
      <c r="J8" t="s">
        <v>72</v>
      </c>
      <c r="N8" t="s">
        <v>73</v>
      </c>
    </row>
    <row r="9" spans="1:14" ht="13.5" thickBot="1">
      <c r="A9" s="16" t="s">
        <v>15</v>
      </c>
      <c r="B9" s="17">
        <f>B7-B8</f>
        <v>6.325086693748142</v>
      </c>
      <c r="C9" s="18"/>
      <c r="D9" s="18" t="s">
        <v>16</v>
      </c>
      <c r="E9" s="18">
        <f>(E5+E6)/2</f>
        <v>6.63</v>
      </c>
      <c r="F9" s="18"/>
      <c r="G9" s="18" t="s">
        <v>17</v>
      </c>
      <c r="H9" s="49">
        <f>H7+H8</f>
        <v>7.195334885564253</v>
      </c>
      <c r="J9" t="s">
        <v>74</v>
      </c>
      <c r="N9" t="s">
        <v>75</v>
      </c>
    </row>
    <row r="10" spans="10:14" ht="12.75">
      <c r="J10" t="s">
        <v>76</v>
      </c>
      <c r="N10" t="s">
        <v>77</v>
      </c>
    </row>
    <row r="11" spans="1:10" ht="12.75">
      <c r="A11" t="s">
        <v>18</v>
      </c>
      <c r="B11" s="20">
        <f>H9-B9</f>
        <v>0.8702481918161107</v>
      </c>
      <c r="D11" t="s">
        <v>19</v>
      </c>
      <c r="E11" s="21">
        <v>102.73</v>
      </c>
      <c r="G11" s="27" t="s">
        <v>20</v>
      </c>
      <c r="H11" s="21">
        <v>0.58</v>
      </c>
      <c r="J11" t="s">
        <v>78</v>
      </c>
    </row>
    <row r="12" spans="2:8" ht="12.75">
      <c r="B12" s="22"/>
      <c r="D12" t="s">
        <v>21</v>
      </c>
      <c r="E12" s="21">
        <v>1.0275</v>
      </c>
      <c r="G12" s="27" t="s">
        <v>22</v>
      </c>
      <c r="H12" s="21">
        <v>1.22</v>
      </c>
    </row>
    <row r="13" spans="2:8" ht="12.75">
      <c r="B13" s="22"/>
      <c r="E13" s="22"/>
      <c r="G13" s="27" t="s">
        <v>23</v>
      </c>
      <c r="H13" s="21">
        <f>E11-H11-H12</f>
        <v>100.93</v>
      </c>
    </row>
    <row r="14" spans="8:16" ht="12.75">
      <c r="H14" s="22"/>
      <c r="J14" s="25" t="s">
        <v>79</v>
      </c>
      <c r="L14" s="21">
        <f>L5+L6+L7+L8+L9+L10+L11+L12+L13</f>
        <v>0</v>
      </c>
      <c r="P14" s="21">
        <f>P5+P6+P7+P8+P9+P10+P11+P12+P13</f>
        <v>0</v>
      </c>
    </row>
    <row r="15" ht="15">
      <c r="A15" s="23" t="s">
        <v>24</v>
      </c>
    </row>
    <row r="16" spans="1:14" ht="12.75">
      <c r="A16" t="s">
        <v>25</v>
      </c>
      <c r="J16" t="s">
        <v>80</v>
      </c>
      <c r="N16" t="s">
        <v>81</v>
      </c>
    </row>
    <row r="17" spans="10:18" ht="13.5" thickBot="1">
      <c r="J17" t="s">
        <v>82</v>
      </c>
      <c r="N17" t="s">
        <v>83</v>
      </c>
      <c r="R17" s="27" t="s">
        <v>84</v>
      </c>
    </row>
    <row r="18" spans="1:18" ht="12.75">
      <c r="A18" t="s">
        <v>26</v>
      </c>
      <c r="B18" s="29">
        <f>(H9+B9)/2</f>
        <v>6.760210789656197</v>
      </c>
      <c r="F18" s="4" t="s">
        <v>27</v>
      </c>
      <c r="G18" s="24"/>
      <c r="J18" t="s">
        <v>85</v>
      </c>
      <c r="N18" t="s">
        <v>86</v>
      </c>
      <c r="R18" s="40"/>
    </row>
    <row r="19" spans="1:14" ht="13.5" thickBot="1">
      <c r="A19" t="s">
        <v>28</v>
      </c>
      <c r="B19" s="29">
        <f>E9</f>
        <v>6.63</v>
      </c>
      <c r="F19" s="16" t="s">
        <v>29</v>
      </c>
      <c r="G19" s="19"/>
      <c r="J19" t="s">
        <v>87</v>
      </c>
      <c r="N19" t="s">
        <v>88</v>
      </c>
    </row>
    <row r="20" spans="1:14" ht="12.75">
      <c r="A20" s="25" t="s">
        <v>30</v>
      </c>
      <c r="B20" s="36">
        <f>B19-B18</f>
        <v>-0.13021078965619726</v>
      </c>
      <c r="J20" t="s">
        <v>89</v>
      </c>
      <c r="N20" t="s">
        <v>90</v>
      </c>
    </row>
    <row r="22" spans="1:16" ht="12.75">
      <c r="A22" t="s">
        <v>31</v>
      </c>
      <c r="D22" s="26">
        <f>B18+(3*B20)/4</f>
        <v>6.662552697414049</v>
      </c>
      <c r="E22" t="s">
        <v>32</v>
      </c>
      <c r="F22" t="s">
        <v>33</v>
      </c>
      <c r="G22" s="21">
        <v>8818</v>
      </c>
      <c r="H22" t="s">
        <v>34</v>
      </c>
      <c r="J22" s="25" t="s">
        <v>91</v>
      </c>
      <c r="L22" s="21">
        <f>L16+L17+L18+L19+L20+L21</f>
        <v>0</v>
      </c>
      <c r="P22" s="21">
        <f>P16+P17+P18+P19+P20+P21</f>
        <v>0</v>
      </c>
    </row>
    <row r="23" spans="6:17" ht="12.75">
      <c r="F23" t="s">
        <v>35</v>
      </c>
      <c r="G23" s="21">
        <v>14.59</v>
      </c>
      <c r="H23" t="s">
        <v>34</v>
      </c>
      <c r="J23" s="41" t="s">
        <v>92</v>
      </c>
      <c r="L23">
        <f>L14+L22</f>
        <v>0</v>
      </c>
      <c r="P23">
        <f>P14+P22</f>
        <v>0</v>
      </c>
      <c r="Q23" s="42">
        <f>(L23+P23)*R18</f>
        <v>0</v>
      </c>
    </row>
    <row r="24" spans="6:10" ht="12.75">
      <c r="F24" t="s">
        <v>36</v>
      </c>
      <c r="G24" s="21">
        <v>-2.1</v>
      </c>
      <c r="H24" t="s">
        <v>32</v>
      </c>
      <c r="J24" s="25" t="s">
        <v>93</v>
      </c>
    </row>
    <row r="26" ht="12.75">
      <c r="R26" s="27" t="s">
        <v>84</v>
      </c>
    </row>
    <row r="27" spans="1:18" ht="15">
      <c r="A27" s="23" t="s">
        <v>37</v>
      </c>
      <c r="R27" s="40"/>
    </row>
    <row r="28" spans="1:8" ht="12.75">
      <c r="A28" s="27">
        <v>1</v>
      </c>
      <c r="B28" t="s">
        <v>38</v>
      </c>
      <c r="E28" s="26">
        <f>G28/(G23*100)</f>
        <v>-0.017789557118795214</v>
      </c>
      <c r="F28" t="s">
        <v>32</v>
      </c>
      <c r="G28" s="31">
        <f>(B11*100*G24*G23)/E11</f>
        <v>-25.954963836322218</v>
      </c>
      <c r="H28" t="s">
        <v>34</v>
      </c>
    </row>
    <row r="29" ht="12.75">
      <c r="B29" t="s">
        <v>39</v>
      </c>
    </row>
    <row r="30" ht="12.75">
      <c r="B30" t="s">
        <v>40</v>
      </c>
    </row>
    <row r="31" spans="10:17" ht="12.75">
      <c r="J31" s="43" t="s">
        <v>94</v>
      </c>
      <c r="L31" s="21">
        <f>L25+L26+L27+L28+L29+L30</f>
        <v>0</v>
      </c>
      <c r="Q31" s="42">
        <f>L31*R27</f>
        <v>0</v>
      </c>
    </row>
    <row r="32" spans="1:10" ht="12.75">
      <c r="A32" s="27">
        <v>2</v>
      </c>
      <c r="B32" t="s">
        <v>26</v>
      </c>
      <c r="C32" s="29">
        <f>D22</f>
        <v>6.662552697414049</v>
      </c>
      <c r="D32" t="s">
        <v>41</v>
      </c>
      <c r="E32" s="29">
        <f>C32+0.5</f>
        <v>7.162552697414049</v>
      </c>
      <c r="F32" t="s">
        <v>42</v>
      </c>
      <c r="G32" s="21">
        <v>91.851</v>
      </c>
      <c r="J32" s="25" t="s">
        <v>95</v>
      </c>
    </row>
    <row r="33" spans="2:7" ht="12.75">
      <c r="B33" t="s">
        <v>26</v>
      </c>
      <c r="C33" s="29">
        <f>D22</f>
        <v>6.662552697414049</v>
      </c>
      <c r="D33" t="s">
        <v>43</v>
      </c>
      <c r="E33" s="29">
        <f>C33-0.5</f>
        <v>6.162552697414049</v>
      </c>
      <c r="F33" t="s">
        <v>42</v>
      </c>
      <c r="G33" s="30">
        <v>86.37</v>
      </c>
    </row>
    <row r="34" spans="6:18" ht="12.75">
      <c r="F34" t="s">
        <v>44</v>
      </c>
      <c r="G34" s="22">
        <f>G32-G33</f>
        <v>5.4809999999999945</v>
      </c>
      <c r="R34" s="27" t="s">
        <v>84</v>
      </c>
    </row>
    <row r="35" ht="12.75">
      <c r="R35" s="40"/>
    </row>
    <row r="36" spans="2:8" ht="12.75">
      <c r="B36" t="s">
        <v>103</v>
      </c>
      <c r="E36" s="26">
        <f>G36/(G23*100)</f>
        <v>0.001384724848538206</v>
      </c>
      <c r="F36" t="s">
        <v>32</v>
      </c>
      <c r="G36" s="31">
        <f>(50*G34*B11^2)/E11</f>
        <v>2.0203135540172426</v>
      </c>
      <c r="H36" t="s">
        <v>34</v>
      </c>
    </row>
    <row r="37" ht="12.75">
      <c r="J37" s="25"/>
    </row>
    <row r="38" spans="1:17" ht="12.75">
      <c r="A38" t="s">
        <v>45</v>
      </c>
      <c r="E38" s="26">
        <f>D22+E28+E36</f>
        <v>6.646147865143792</v>
      </c>
      <c r="F38" t="s">
        <v>32</v>
      </c>
      <c r="G38" s="31">
        <f>G22+G28+G36</f>
        <v>8794.065349717695</v>
      </c>
      <c r="H38" t="s">
        <v>34</v>
      </c>
      <c r="J38" s="44" t="s">
        <v>96</v>
      </c>
      <c r="L38" s="21">
        <f>L33+L34+L35+L36+L37</f>
        <v>0</v>
      </c>
      <c r="Q38" s="42">
        <f>L38*R35</f>
        <v>0</v>
      </c>
    </row>
    <row r="39" ht="12.75">
      <c r="J39" s="25" t="s">
        <v>56</v>
      </c>
    </row>
    <row r="40" ht="12.75">
      <c r="R40" s="27" t="s">
        <v>84</v>
      </c>
    </row>
    <row r="41" spans="1:18" ht="15">
      <c r="A41" s="23" t="s">
        <v>46</v>
      </c>
      <c r="R41" s="40"/>
    </row>
    <row r="42" spans="1:8" ht="12.75">
      <c r="A42" t="s">
        <v>47</v>
      </c>
      <c r="G42" s="31">
        <f>(G38*E12)/1.025</f>
        <v>8815.514289595058</v>
      </c>
      <c r="H42" t="s">
        <v>34</v>
      </c>
    </row>
    <row r="44" spans="10:17" ht="12.75">
      <c r="J44" s="45" t="s">
        <v>97</v>
      </c>
      <c r="L44" s="21">
        <f>L40+L41+L42+L43</f>
        <v>0</v>
      </c>
      <c r="Q44" s="42">
        <f>L44*R41</f>
        <v>0</v>
      </c>
    </row>
    <row r="45" spans="1:10" ht="15">
      <c r="A45" s="23" t="s">
        <v>48</v>
      </c>
      <c r="E45" s="23" t="s">
        <v>49</v>
      </c>
      <c r="J45" s="25" t="s">
        <v>98</v>
      </c>
    </row>
    <row r="46" spans="1:18" ht="12.75">
      <c r="A46" t="s">
        <v>50</v>
      </c>
      <c r="B46">
        <v>2848</v>
      </c>
      <c r="C46" t="s">
        <v>34</v>
      </c>
      <c r="E46" t="s">
        <v>51</v>
      </c>
      <c r="G46" s="32">
        <f>G42</f>
        <v>8815.514289595058</v>
      </c>
      <c r="H46" t="s">
        <v>34</v>
      </c>
      <c r="R46" s="27" t="s">
        <v>84</v>
      </c>
    </row>
    <row r="47" spans="1:18" ht="12.75">
      <c r="A47" t="s">
        <v>52</v>
      </c>
      <c r="B47">
        <f>Q31</f>
        <v>0</v>
      </c>
      <c r="C47" t="s">
        <v>34</v>
      </c>
      <c r="E47" t="s">
        <v>53</v>
      </c>
      <c r="G47">
        <f>B52</f>
        <v>2848</v>
      </c>
      <c r="H47" t="s">
        <v>34</v>
      </c>
      <c r="R47" s="40">
        <v>1</v>
      </c>
    </row>
    <row r="48" spans="1:8" ht="12.75">
      <c r="A48" t="s">
        <v>54</v>
      </c>
      <c r="B48">
        <f>Q38</f>
        <v>0</v>
      </c>
      <c r="C48" t="s">
        <v>34</v>
      </c>
      <c r="E48" s="33" t="s">
        <v>55</v>
      </c>
      <c r="G48" s="34"/>
      <c r="H48" t="s">
        <v>34</v>
      </c>
    </row>
    <row r="49" spans="1:8" ht="12.75">
      <c r="A49" t="s">
        <v>56</v>
      </c>
      <c r="B49">
        <f>Q44</f>
        <v>0</v>
      </c>
      <c r="C49" t="s">
        <v>34</v>
      </c>
      <c r="E49" t="s">
        <v>57</v>
      </c>
      <c r="G49" s="34"/>
      <c r="H49" t="s">
        <v>34</v>
      </c>
    </row>
    <row r="50" spans="1:17" ht="12.75">
      <c r="A50" t="s">
        <v>58</v>
      </c>
      <c r="B50">
        <f>Q50</f>
        <v>0</v>
      </c>
      <c r="C50" t="s">
        <v>34</v>
      </c>
      <c r="J50" s="46" t="s">
        <v>99</v>
      </c>
      <c r="L50" s="21">
        <f>L46+L47+L48+L49</f>
        <v>0</v>
      </c>
      <c r="Q50" s="42">
        <f>L50*R47</f>
        <v>0</v>
      </c>
    </row>
    <row r="51" spans="1:10" ht="12.75">
      <c r="A51" t="s">
        <v>59</v>
      </c>
      <c r="B51">
        <f>Q23</f>
        <v>0</v>
      </c>
      <c r="C51" t="s">
        <v>34</v>
      </c>
      <c r="J51" s="25" t="s">
        <v>100</v>
      </c>
    </row>
    <row r="52" spans="1:3" ht="12.75">
      <c r="A52" s="25" t="s">
        <v>60</v>
      </c>
      <c r="B52" s="35">
        <f>B46+B47+B48+B49+B50+B51</f>
        <v>2848</v>
      </c>
      <c r="C52" t="s">
        <v>34</v>
      </c>
    </row>
    <row r="54" spans="10:17" ht="12.75">
      <c r="J54" s="47" t="s">
        <v>101</v>
      </c>
      <c r="L54" s="21"/>
      <c r="Q54" s="42"/>
    </row>
    <row r="55" spans="10:17" ht="12.75">
      <c r="J55" s="25" t="s">
        <v>102</v>
      </c>
      <c r="Q55" s="42">
        <f>Q23+Q31+Q44+Q50+Q54+Q38</f>
        <v>0</v>
      </c>
    </row>
    <row r="56" spans="1:9" ht="12.75">
      <c r="A56" s="10"/>
      <c r="F56" s="10"/>
      <c r="G56" s="10"/>
      <c r="H56" s="10"/>
      <c r="I56" s="10"/>
    </row>
    <row r="57" spans="1:9" ht="12.75">
      <c r="A57" s="10"/>
      <c r="F57" s="10"/>
      <c r="G57" s="10"/>
      <c r="H57" s="10"/>
      <c r="I57" s="10"/>
    </row>
    <row r="58" spans="6:9" ht="12.75">
      <c r="F58" s="10"/>
      <c r="G58" s="10"/>
      <c r="H58" s="10"/>
      <c r="I58" s="10"/>
    </row>
    <row r="60" spans="1:8" ht="12.75">
      <c r="A60" s="10"/>
      <c r="B60" s="38"/>
      <c r="C60" s="10"/>
      <c r="D60" s="10"/>
      <c r="E60" s="38"/>
      <c r="F60" s="10"/>
      <c r="G60" s="10"/>
      <c r="H60" s="38"/>
    </row>
    <row r="61" spans="1:8" ht="12.75">
      <c r="A61" s="10"/>
      <c r="B61" s="38"/>
      <c r="C61" s="10"/>
      <c r="D61" s="10"/>
      <c r="E61" s="37"/>
      <c r="F61" s="10"/>
      <c r="G61" s="10"/>
      <c r="H61" s="38"/>
    </row>
    <row r="62" spans="1:8" ht="12.75">
      <c r="A62" s="10"/>
      <c r="B62" s="10"/>
      <c r="C62" s="10"/>
      <c r="D62" s="10"/>
      <c r="E62" s="10"/>
      <c r="F62" s="10"/>
      <c r="G62" s="10"/>
      <c r="H62" s="10"/>
    </row>
    <row r="63" spans="1:8" ht="12.75">
      <c r="A63" s="10"/>
      <c r="B63" s="14"/>
      <c r="C63" s="10"/>
      <c r="D63" s="10"/>
      <c r="E63" s="10"/>
      <c r="F63" s="10"/>
      <c r="G63" s="10"/>
      <c r="H63" s="14"/>
    </row>
    <row r="64" spans="1:8" ht="12.75">
      <c r="A64" s="10"/>
      <c r="B64" s="39"/>
      <c r="C64" s="10"/>
      <c r="D64" s="10"/>
      <c r="E64" s="10"/>
      <c r="F64" s="10"/>
      <c r="G64" s="10"/>
      <c r="H64" s="10"/>
    </row>
    <row r="66" spans="2:8" ht="12.75">
      <c r="B66" s="20"/>
      <c r="E66" s="22"/>
      <c r="H66" s="22"/>
    </row>
    <row r="67" spans="2:8" ht="12.75">
      <c r="B67" s="22"/>
      <c r="E67" s="22"/>
      <c r="H67" s="22"/>
    </row>
    <row r="68" spans="2:8" ht="12.75">
      <c r="B68" s="22"/>
      <c r="E68" s="22"/>
      <c r="H68" s="22"/>
    </row>
    <row r="69" ht="12.75">
      <c r="H69" s="22"/>
    </row>
    <row r="70" ht="15">
      <c r="A70" s="23"/>
    </row>
    <row r="73" spans="6:7" ht="12.75">
      <c r="F73" s="10"/>
      <c r="G73" s="10"/>
    </row>
    <row r="74" spans="6:7" ht="12.75">
      <c r="F74" s="10"/>
      <c r="G74" s="10"/>
    </row>
    <row r="75" spans="1:2" ht="12.75">
      <c r="A75" s="25"/>
      <c r="B75" s="22"/>
    </row>
    <row r="77" ht="12.75">
      <c r="D77" s="36"/>
    </row>
    <row r="82" ht="15">
      <c r="A82" s="23"/>
    </row>
    <row r="83" spans="1:7" ht="12.75">
      <c r="A83" s="27"/>
      <c r="E83" s="36"/>
      <c r="G83" s="28"/>
    </row>
    <row r="87" spans="1:7" ht="12.75">
      <c r="A87" s="27"/>
      <c r="C87" s="29"/>
      <c r="E87" s="29"/>
      <c r="G87" s="22"/>
    </row>
    <row r="88" spans="3:7" ht="12.75">
      <c r="C88" s="29"/>
      <c r="E88" s="29"/>
      <c r="G88" s="36"/>
    </row>
    <row r="89" ht="12.75">
      <c r="G89" s="22"/>
    </row>
    <row r="91" spans="5:7" ht="12.75">
      <c r="E91" s="36"/>
      <c r="G91" s="28"/>
    </row>
    <row r="93" spans="5:7" ht="12.75">
      <c r="E93" s="36"/>
      <c r="G93" s="28"/>
    </row>
    <row r="96" ht="15">
      <c r="A96" s="23"/>
    </row>
    <row r="97" ht="12.75">
      <c r="G97" s="28"/>
    </row>
    <row r="100" spans="1:5" ht="15">
      <c r="A100" s="23"/>
      <c r="E100" s="23"/>
    </row>
    <row r="101" ht="12.75">
      <c r="G101" s="32"/>
    </row>
    <row r="103" spans="5:8" ht="12.75">
      <c r="E103" s="33"/>
      <c r="G103" s="22"/>
      <c r="H103" s="22"/>
    </row>
    <row r="104" spans="7:8" ht="12.75">
      <c r="G104" s="22"/>
      <c r="H104" s="22"/>
    </row>
    <row r="107" spans="1:2" ht="12.75">
      <c r="A107" s="25"/>
      <c r="B107" s="35"/>
    </row>
  </sheetData>
  <printOptions gridLines="1"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Footer>&amp;CΣελίδα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</cp:lastModifiedBy>
  <cp:lastPrinted>2010-04-23T05:22:22Z</cp:lastPrinted>
  <dcterms:created xsi:type="dcterms:W3CDTF">1997-01-24T12:53:32Z</dcterms:created>
  <dcterms:modified xsi:type="dcterms:W3CDTF">2010-04-23T06:30:51Z</dcterms:modified>
  <cp:category/>
  <cp:version/>
  <cp:contentType/>
  <cp:contentStatus/>
</cp:coreProperties>
</file>